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S:\Production250\Chemie\CFSI Conflict minerals\"/>
    </mc:Choice>
  </mc:AlternateContent>
  <xr:revisionPtr revIDLastSave="0" documentId="8_{3A1EEE90-AF4F-429F-B0A2-4F5A0BD6CC9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5" i="5" l="1"/>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V10" i="5"/>
  <c r="R10" i="5" s="1"/>
  <c r="X10" i="5"/>
  <c r="V11" i="5"/>
  <c r="X11" i="5"/>
  <c r="V12" i="5"/>
  <c r="X12" i="5"/>
  <c r="V13" i="5"/>
  <c r="X13" i="5"/>
  <c r="V14" i="5"/>
  <c r="X14" i="5"/>
  <c r="V15" i="5"/>
  <c r="X15" i="5"/>
  <c r="V16" i="5"/>
  <c r="X16" i="5"/>
  <c r="V17" i="5"/>
  <c r="V18" i="5"/>
  <c r="R18" i="5" s="1"/>
  <c r="X18" i="5"/>
  <c r="V19" i="5"/>
  <c r="R19" i="5" s="1"/>
  <c r="X19" i="5"/>
  <c r="V20" i="5"/>
  <c r="X20" i="5"/>
  <c r="V21" i="5"/>
  <c r="R21" i="5" s="1"/>
  <c r="X21" i="5"/>
  <c r="V22" i="5"/>
  <c r="X22" i="5"/>
  <c r="V23" i="5"/>
  <c r="X23" i="5"/>
  <c r="V24" i="5"/>
  <c r="R24" i="5" s="1"/>
  <c r="X24" i="5"/>
  <c r="V25" i="5"/>
  <c r="V26" i="5"/>
  <c r="R26" i="5" s="1"/>
  <c r="V27" i="5"/>
  <c r="X27" i="5"/>
  <c r="V28" i="5"/>
  <c r="R28" i="5" s="1"/>
  <c r="X28" i="5"/>
  <c r="V29" i="5"/>
  <c r="X29" i="5"/>
  <c r="V30" i="5"/>
  <c r="R30" i="5" s="1"/>
  <c r="X30" i="5"/>
  <c r="V31" i="5"/>
  <c r="X31" i="5"/>
  <c r="V32" i="5"/>
  <c r="X32" i="5"/>
  <c r="V33" i="5"/>
  <c r="V34" i="5"/>
  <c r="X34" i="5"/>
  <c r="V35" i="5"/>
  <c r="X35" i="5"/>
  <c r="V36" i="5"/>
  <c r="R36" i="5" s="1"/>
  <c r="X36" i="5"/>
  <c r="V37" i="5"/>
  <c r="R37" i="5" s="1"/>
  <c r="X37" i="5"/>
  <c r="V38" i="5"/>
  <c r="X38" i="5"/>
  <c r="V39" i="5"/>
  <c r="X39" i="5"/>
  <c r="V40" i="5"/>
  <c r="X40" i="5"/>
  <c r="V41" i="5"/>
  <c r="V42" i="5"/>
  <c r="X42" i="5"/>
  <c r="V43" i="5"/>
  <c r="X43" i="5"/>
  <c r="V44" i="5"/>
  <c r="R44" i="5" s="1"/>
  <c r="X44" i="5"/>
  <c r="V45" i="5"/>
  <c r="R45" i="5" s="1"/>
  <c r="X45" i="5"/>
  <c r="V46" i="5"/>
  <c r="X46" i="5"/>
  <c r="V47" i="5"/>
  <c r="R47" i="5" s="1"/>
  <c r="X47" i="5"/>
  <c r="V48" i="5"/>
  <c r="X48" i="5"/>
  <c r="V49" i="5"/>
  <c r="V50" i="5"/>
  <c r="V51" i="5"/>
  <c r="X51" i="5"/>
  <c r="V52" i="5"/>
  <c r="X52" i="5"/>
  <c r="V53" i="5"/>
  <c r="X53" i="5"/>
  <c r="V54" i="5"/>
  <c r="R54" i="5" s="1"/>
  <c r="X54" i="5"/>
  <c r="V55" i="5"/>
  <c r="X55" i="5"/>
  <c r="V56" i="5"/>
  <c r="R56" i="5" s="1"/>
  <c r="X56" i="5"/>
  <c r="V57" i="5"/>
  <c r="V58" i="5"/>
  <c r="V59" i="5"/>
  <c r="X59" i="5"/>
  <c r="V60" i="5"/>
  <c r="X60" i="5"/>
  <c r="V61" i="5"/>
  <c r="X61" i="5"/>
  <c r="V62" i="5"/>
  <c r="X62" i="5"/>
  <c r="V63" i="5"/>
  <c r="R63" i="5" s="1"/>
  <c r="X63" i="5"/>
  <c r="V64" i="5"/>
  <c r="X64" i="5"/>
  <c r="V65" i="5"/>
  <c r="R65" i="5" s="1"/>
  <c r="V66" i="5"/>
  <c r="V67" i="5"/>
  <c r="X67" i="5"/>
  <c r="V68" i="5"/>
  <c r="R68" i="5" s="1"/>
  <c r="X68" i="5"/>
  <c r="V69" i="5"/>
  <c r="X69" i="5"/>
  <c r="V70" i="5"/>
  <c r="X70" i="5"/>
  <c r="V71" i="5"/>
  <c r="R71" i="5" s="1"/>
  <c r="X71" i="5"/>
  <c r="V72" i="5"/>
  <c r="R72" i="5" s="1"/>
  <c r="X72" i="5"/>
  <c r="V73" i="5"/>
  <c r="V74" i="5"/>
  <c r="X74" i="5"/>
  <c r="V75" i="5"/>
  <c r="X75" i="5"/>
  <c r="V76" i="5"/>
  <c r="X76" i="5"/>
  <c r="V77" i="5"/>
  <c r="X77" i="5"/>
  <c r="V78" i="5"/>
  <c r="X78" i="5"/>
  <c r="V79" i="5"/>
  <c r="X79" i="5"/>
  <c r="V80" i="5"/>
  <c r="R80" i="5" s="1"/>
  <c r="X80" i="5"/>
  <c r="V81" i="5"/>
  <c r="R81" i="5" s="1"/>
  <c r="V82" i="5"/>
  <c r="X82" i="5"/>
  <c r="V83" i="5"/>
  <c r="R83" i="5" s="1"/>
  <c r="X83" i="5"/>
  <c r="V84" i="5"/>
  <c r="X84" i="5"/>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V659" i="5"/>
  <c r="E659" i="5"/>
  <c r="X659" i="5" s="1"/>
  <c r="V660" i="5"/>
  <c r="E660" i="5"/>
  <c r="V661" i="5"/>
  <c r="E661" i="5"/>
  <c r="X661" i="5" s="1"/>
  <c r="V662" i="5"/>
  <c r="E662" i="5"/>
  <c r="X662" i="5" s="1"/>
  <c r="V663" i="5"/>
  <c r="E663" i="5"/>
  <c r="X663" i="5" s="1"/>
  <c r="V664" i="5"/>
  <c r="E664" i="5"/>
  <c r="X664" i="5" s="1"/>
  <c r="V665" i="5"/>
  <c r="E665" i="5"/>
  <c r="X665" i="5" s="1"/>
  <c r="V666" i="5"/>
  <c r="E666" i="5"/>
  <c r="X666" i="5" s="1"/>
  <c r="V667" i="5"/>
  <c r="E667" i="5"/>
  <c r="X667" i="5" s="1"/>
  <c r="V668" i="5"/>
  <c r="E668" i="5"/>
  <c r="V669" i="5"/>
  <c r="E669" i="5"/>
  <c r="X669" i="5" s="1"/>
  <c r="V670" i="5"/>
  <c r="E670" i="5"/>
  <c r="X670" i="5" s="1"/>
  <c r="V671" i="5"/>
  <c r="E671" i="5"/>
  <c r="X671" i="5" s="1"/>
  <c r="V672" i="5"/>
  <c r="E672" i="5"/>
  <c r="X672" i="5" s="1"/>
  <c r="V673" i="5"/>
  <c r="E673" i="5"/>
  <c r="X673" i="5" s="1"/>
  <c r="V674" i="5"/>
  <c r="E674" i="5"/>
  <c r="X674" i="5" s="1"/>
  <c r="V675" i="5"/>
  <c r="E675" i="5"/>
  <c r="X675" i="5" s="1"/>
  <c r="V676" i="5"/>
  <c r="E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32" i="6" s="1"/>
  <c r="G32" i="6" s="1"/>
  <c r="H32" i="6" s="1"/>
  <c r="D32" i="6" s="1"/>
  <c r="B16" i="6"/>
  <c r="B15" i="6"/>
  <c r="B20" i="6" s="1"/>
  <c r="B14" i="6"/>
  <c r="G14" i="6"/>
  <c r="H14" i="6"/>
  <c r="D14" i="6" s="1"/>
  <c r="H13" i="6"/>
  <c r="B12" i="6"/>
  <c r="G12" i="6"/>
  <c r="H12" i="6" s="1"/>
  <c r="D12" i="6" s="1"/>
  <c r="B11" i="6"/>
  <c r="G11" i="6" s="1"/>
  <c r="H11" i="6" s="1"/>
  <c r="D11" i="6" s="1"/>
  <c r="G9" i="6"/>
  <c r="H9" i="6"/>
  <c r="B8" i="6"/>
  <c r="G8" i="6"/>
  <c r="H8" i="6" s="1"/>
  <c r="B7" i="6"/>
  <c r="G7" i="6"/>
  <c r="H7" i="6" s="1"/>
  <c r="D7" i="6" s="1"/>
  <c r="B6" i="6"/>
  <c r="G6" i="6"/>
  <c r="B5" i="6"/>
  <c r="G5" i="6" s="1"/>
  <c r="H5" i="6" s="1"/>
  <c r="D5" i="6" s="1"/>
  <c r="F6" i="6"/>
  <c r="H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78" i="5"/>
  <c r="R76" i="5"/>
  <c r="R69" i="5"/>
  <c r="R66" i="5"/>
  <c r="R64" i="5"/>
  <c r="R62" i="5"/>
  <c r="R60" i="5"/>
  <c r="X58" i="5"/>
  <c r="R53" i="5"/>
  <c r="R52" i="5"/>
  <c r="R50" i="5"/>
  <c r="R49" i="5"/>
  <c r="R48" i="5"/>
  <c r="R46" i="5"/>
  <c r="R40" i="5"/>
  <c r="R34" i="5"/>
  <c r="R33" i="5"/>
  <c r="R32" i="5"/>
  <c r="R20" i="5"/>
  <c r="AB18" i="5"/>
  <c r="R6" i="5"/>
  <c r="AB6" i="5"/>
  <c r="B90" i="4"/>
  <c r="H67" i="4"/>
  <c r="P47" i="4"/>
  <c r="B47" i="4" s="1"/>
  <c r="A32" i="6" s="1"/>
  <c r="P46" i="4"/>
  <c r="B46" i="4" s="1"/>
  <c r="A31" i="6" s="1"/>
  <c r="P45" i="4"/>
  <c r="P44" i="4"/>
  <c r="B44" i="4" s="1"/>
  <c r="A29" i="6" s="1"/>
  <c r="P43" i="4"/>
  <c r="Q43" i="4" s="1"/>
  <c r="P41" i="4"/>
  <c r="P40" i="4"/>
  <c r="P39" i="4"/>
  <c r="P38" i="4"/>
  <c r="B38" i="4" s="1"/>
  <c r="B50" i="4" s="1"/>
  <c r="A34" i="6" s="1"/>
  <c r="P37" i="4"/>
  <c r="Q37" i="4" s="1"/>
  <c r="B31" i="4" s="1"/>
  <c r="A18" i="6" s="1"/>
  <c r="P35" i="4"/>
  <c r="P34" i="4"/>
  <c r="P33" i="4"/>
  <c r="P32" i="4"/>
  <c r="P31" i="4"/>
  <c r="Q31" i="4" s="1"/>
  <c r="P29" i="4"/>
  <c r="P28" i="4"/>
  <c r="P27" i="4"/>
  <c r="P26" i="4"/>
  <c r="B26" i="4"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X26" i="5"/>
  <c r="I126" i="5"/>
  <c r="H126" i="5"/>
  <c r="H147" i="5"/>
  <c r="I147" i="5"/>
  <c r="F147" i="5"/>
  <c r="R237" i="5"/>
  <c r="F237" i="5"/>
  <c r="J262" i="5"/>
  <c r="AB262" i="5"/>
  <c r="AB298" i="5"/>
  <c r="F451" i="5"/>
  <c r="R453" i="5"/>
  <c r="J453" i="5"/>
  <c r="H453" i="5"/>
  <c r="F453" i="5"/>
  <c r="H107" i="5"/>
  <c r="I107" i="5"/>
  <c r="R125" i="5"/>
  <c r="AB1447" i="5"/>
  <c r="S1447" i="5"/>
  <c r="R22"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X73" i="5"/>
  <c r="F109" i="5"/>
  <c r="R109" i="5"/>
  <c r="R133" i="5"/>
  <c r="F133" i="5"/>
  <c r="F169" i="5"/>
  <c r="R169" i="5"/>
  <c r="H195" i="5"/>
  <c r="F195" i="5"/>
  <c r="R195" i="5"/>
  <c r="I195" i="5"/>
  <c r="J195" i="5"/>
  <c r="R67" i="5"/>
  <c r="R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R51" i="5"/>
  <c r="R77" i="5"/>
  <c r="R89" i="5"/>
  <c r="I89" i="5"/>
  <c r="F129" i="5"/>
  <c r="H199" i="5"/>
  <c r="R199" i="5"/>
  <c r="J199" i="5"/>
  <c r="I199" i="5"/>
  <c r="F199" i="5"/>
  <c r="H131" i="5"/>
  <c r="F131" i="5"/>
  <c r="I131" i="5"/>
  <c r="R131" i="5"/>
  <c r="J131" i="5"/>
  <c r="R57" i="5"/>
  <c r="X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R55"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79"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X33" i="5"/>
  <c r="X49" i="5"/>
  <c r="X65" i="5"/>
  <c r="X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AB28" i="5"/>
  <c r="R29" i="5"/>
  <c r="AB34" i="5"/>
  <c r="AB38" i="5"/>
  <c r="AB42" i="5"/>
  <c r="AB46" i="5"/>
  <c r="AB50" i="5"/>
  <c r="AB54" i="5"/>
  <c r="AB58" i="5"/>
  <c r="AB62" i="5"/>
  <c r="AB66" i="5"/>
  <c r="AB70" i="5"/>
  <c r="AB74" i="5"/>
  <c r="AB78" i="5"/>
  <c r="AB82"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23" i="5"/>
  <c r="R3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H22" i="6" s="1"/>
  <c r="D22" i="6" s="1"/>
  <c r="F27" i="6"/>
  <c r="F4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D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B41" i="4"/>
  <c r="B59" i="4" s="1"/>
  <c r="A42"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X226" i="5"/>
  <c r="S598" i="5"/>
  <c r="S532" i="5"/>
  <c r="S356" i="5"/>
  <c r="X154" i="5"/>
  <c r="X98" i="5"/>
  <c r="S343" i="5"/>
  <c r="X138" i="5"/>
  <c r="X218" i="5"/>
  <c r="S315" i="5"/>
  <c r="X50" i="5"/>
  <c r="X66" i="5"/>
  <c r="S357" i="5"/>
  <c r="X130" i="5"/>
  <c r="S383" i="5"/>
  <c r="X250"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32" i="6"/>
  <c r="F52"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X354" i="5"/>
  <c r="S597" i="5"/>
  <c r="S599" i="5"/>
  <c r="S611" i="5"/>
  <c r="X601" i="5"/>
  <c r="S601" i="5"/>
  <c r="X466" i="5"/>
  <c r="X362" i="5"/>
  <c r="X522" i="5"/>
  <c r="X370" i="5"/>
  <c r="S600" i="5"/>
  <c r="S382" i="5"/>
  <c r="X297" i="5"/>
  <c r="X194" i="5"/>
  <c r="S533" i="5"/>
  <c r="S355" i="5"/>
  <c r="X330" i="5"/>
  <c r="X602" i="5"/>
  <c r="S602" i="5"/>
  <c r="X450" i="5"/>
  <c r="S603" i="5"/>
  <c r="S605" i="5"/>
  <c r="S607" i="5"/>
  <c r="X442" i="5"/>
  <c r="S314" i="5"/>
  <c r="X474" i="5"/>
  <c r="AB12" i="5"/>
  <c r="AB9" i="5"/>
  <c r="AB10" i="5"/>
  <c r="AB14" i="5"/>
  <c r="AB17" i="5"/>
  <c r="AB16" i="5"/>
  <c r="AB8" i="5"/>
  <c r="AB13" i="5"/>
  <c r="AB15" i="5"/>
  <c r="AB11" i="5"/>
  <c r="AB7" i="5"/>
  <c r="G68"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3" i="5"/>
  <c r="R7" i="5"/>
  <c r="R17" i="5"/>
  <c r="R12" i="5"/>
  <c r="R9" i="5"/>
  <c r="R8" i="5"/>
  <c r="R15" i="5"/>
  <c r="R11" i="5"/>
  <c r="R14" i="5"/>
  <c r="X9" i="5"/>
  <c r="X17" i="5"/>
  <c r="S18" i="5"/>
  <c r="S19" i="5"/>
  <c r="S67" i="5"/>
  <c r="S51" i="5"/>
  <c r="S68" i="5"/>
  <c r="S29" i="5"/>
  <c r="S82" i="5"/>
  <c r="S11" i="5"/>
  <c r="S8" i="5"/>
  <c r="S84" i="5"/>
  <c r="S80" i="5"/>
  <c r="S47" i="5"/>
  <c r="S65" i="5"/>
  <c r="S59" i="5"/>
  <c r="S28" i="5"/>
  <c r="S56" i="5"/>
  <c r="S32" i="5"/>
  <c r="S36" i="5"/>
  <c r="S78" i="5"/>
  <c r="S24" i="5"/>
  <c r="S17" i="5"/>
  <c r="S15" i="5"/>
  <c r="S58" i="5"/>
  <c r="S53" i="5"/>
  <c r="S55" i="5"/>
  <c r="S44" i="5"/>
  <c r="S34" i="5"/>
  <c r="S52" i="5"/>
  <c r="S12" i="5"/>
  <c r="S16" i="5"/>
  <c r="S48" i="5"/>
  <c r="S9" i="5"/>
  <c r="S61" i="5"/>
  <c r="S83" i="5"/>
  <c r="S57" i="5"/>
  <c r="S27" i="5"/>
  <c r="S73" i="5"/>
  <c r="S70" i="5"/>
  <c r="S69" i="5"/>
  <c r="S25" i="5"/>
  <c r="S33" i="5"/>
  <c r="S6" i="5"/>
  <c r="S35" i="5"/>
  <c r="S30" i="5"/>
  <c r="S81" i="5"/>
  <c r="S62" i="5"/>
  <c r="S46" i="5"/>
  <c r="S13" i="5"/>
  <c r="S54" i="5"/>
  <c r="S23" i="5"/>
  <c r="S76" i="5"/>
  <c r="S40" i="5"/>
  <c r="S72" i="5"/>
  <c r="S5" i="5"/>
  <c r="S41" i="5"/>
  <c r="S38" i="5"/>
  <c r="S22" i="5"/>
  <c r="S63" i="5"/>
  <c r="S14" i="5"/>
  <c r="S66" i="5"/>
  <c r="S77" i="5"/>
  <c r="S31" i="5"/>
  <c r="S49" i="5"/>
  <c r="S64" i="5"/>
  <c r="S43" i="5"/>
  <c r="S10" i="5"/>
  <c r="S45" i="5"/>
  <c r="S21" i="5"/>
  <c r="S75" i="5"/>
  <c r="S71" i="5"/>
  <c r="S20" i="5"/>
  <c r="S60" i="5"/>
  <c r="S39" i="5"/>
  <c r="S26" i="5"/>
  <c r="S7" i="5"/>
  <c r="S42" i="5"/>
  <c r="S37" i="5"/>
  <c r="S79" i="5"/>
  <c r="S50" i="5"/>
  <c r="S74" i="5"/>
  <c r="G64" i="6" a="1"/>
  <c r="G67" i="6" l="1"/>
  <c r="G66" i="6"/>
  <c r="G65" i="6"/>
  <c r="F69" i="6"/>
  <c r="C69" i="6" s="1"/>
  <c r="A17" i="6"/>
  <c r="H47" i="6"/>
  <c r="D47" i="6" s="1"/>
  <c r="B52" i="6"/>
  <c r="G52" i="6" s="1"/>
  <c r="H52" i="6" s="1"/>
  <c r="D52" i="6" s="1"/>
  <c r="B42" i="6"/>
  <c r="G42" i="6" s="1"/>
  <c r="B47" i="6"/>
  <c r="G47" i="6" s="1"/>
  <c r="C22" i="6"/>
  <c r="F68" i="6"/>
  <c r="H68" i="6" s="1"/>
  <c r="D68" i="6" s="1"/>
  <c r="C47" i="6"/>
  <c r="B37" i="6"/>
  <c r="G37" i="6" s="1"/>
  <c r="F42" i="6"/>
  <c r="H42" i="6" s="1"/>
  <c r="D42" i="6" s="1"/>
  <c r="C32" i="6"/>
  <c r="C17" i="6"/>
  <c r="F37" i="6"/>
  <c r="H37" i="6" s="1"/>
  <c r="D37" i="6" s="1"/>
  <c r="B27" i="6"/>
  <c r="G27" i="6" s="1"/>
  <c r="H27" i="6" s="1"/>
  <c r="C52" i="6"/>
  <c r="G17" i="6"/>
  <c r="H17" i="6" s="1"/>
  <c r="G16" i="6"/>
  <c r="H16" i="6" s="1"/>
  <c r="F21" i="6"/>
  <c r="B21" i="6"/>
  <c r="B51" i="6" s="1"/>
  <c r="G51" i="6" s="1"/>
  <c r="C9" i="6"/>
  <c r="C16" i="6"/>
  <c r="G20" i="6"/>
  <c r="B40" i="6"/>
  <c r="G40" i="6" s="1"/>
  <c r="B45" i="6"/>
  <c r="G45" i="6" s="1"/>
  <c r="C15" i="6"/>
  <c r="B77" i="4"/>
  <c r="A55" i="6" s="1"/>
  <c r="B89" i="4"/>
  <c r="A63" i="6" s="1"/>
  <c r="F20" i="6"/>
  <c r="H20" i="6" s="1"/>
  <c r="D20" i="6" s="1"/>
  <c r="B35" i="6"/>
  <c r="G35" i="6" s="1"/>
  <c r="B25" i="6"/>
  <c r="G25" i="6" s="1"/>
  <c r="B50" i="6"/>
  <c r="G50" i="6" s="1"/>
  <c r="F25" i="6"/>
  <c r="B30" i="6"/>
  <c r="G30" i="6" s="1"/>
  <c r="B67" i="4"/>
  <c r="A48" i="6" s="1"/>
  <c r="B85" i="4"/>
  <c r="A60" i="6" s="1"/>
  <c r="B19" i="6"/>
  <c r="B44" i="6" s="1"/>
  <c r="G44" i="6" s="1"/>
  <c r="B79" i="4"/>
  <c r="A57" i="6" s="1"/>
  <c r="A14" i="6"/>
  <c r="B32" i="4"/>
  <c r="A19" i="6" s="1"/>
  <c r="B49" i="6"/>
  <c r="G49" i="6" s="1"/>
  <c r="B49" i="4"/>
  <c r="A33" i="6" s="1"/>
  <c r="B37" i="4"/>
  <c r="A23" i="6" s="1"/>
  <c r="B61" i="4"/>
  <c r="A43" i="6" s="1"/>
  <c r="B83" i="4"/>
  <c r="A59" i="6" s="1"/>
  <c r="B43" i="4"/>
  <c r="A28" i="6" s="1"/>
  <c r="B87" i="4"/>
  <c r="A62" i="6" s="1"/>
  <c r="B75" i="4"/>
  <c r="A54" i="6" s="1"/>
  <c r="B55" i="4"/>
  <c r="A38" i="6" s="1"/>
  <c r="B81" i="4"/>
  <c r="A58" i="6" s="1"/>
  <c r="B53" i="4"/>
  <c r="A37" i="6" s="1"/>
  <c r="C14" i="6"/>
  <c r="B39" i="6"/>
  <c r="G39" i="6" s="1"/>
  <c r="F24" i="6"/>
  <c r="F19" i="6"/>
  <c r="A27" i="6"/>
  <c r="G31" i="4"/>
  <c r="G61" i="4"/>
  <c r="A26" i="6"/>
  <c r="C12" i="6"/>
  <c r="D8" i="6"/>
  <c r="C8" i="6"/>
  <c r="D43" i="4"/>
  <c r="D61" i="4"/>
  <c r="D74" i="4"/>
  <c r="C7" i="6"/>
  <c r="C11" i="6"/>
  <c r="C10" i="6"/>
  <c r="D6" i="6"/>
  <c r="C6" i="6"/>
  <c r="B64" i="4"/>
  <c r="A46" i="6" s="1"/>
  <c r="B34" i="4"/>
  <c r="A21" i="6" s="1"/>
  <c r="B71" i="4"/>
  <c r="A52" i="6" s="1"/>
  <c r="C5" i="6"/>
  <c r="B58" i="4"/>
  <c r="A41" i="6" s="1"/>
  <c r="B52" i="4"/>
  <c r="A36" i="6" s="1"/>
  <c r="B65" i="4"/>
  <c r="A47" i="6" s="1"/>
  <c r="B33" i="4"/>
  <c r="A20" i="6" s="1"/>
  <c r="A25" i="6"/>
  <c r="D31" i="4"/>
  <c r="D37" i="4"/>
  <c r="A24" i="6"/>
  <c r="B68" i="4"/>
  <c r="A49" i="6" s="1"/>
  <c r="B62" i="4"/>
  <c r="A44" i="6" s="1"/>
  <c r="G49" i="4"/>
  <c r="G43" i="4"/>
  <c r="G37" i="4"/>
  <c r="G67" i="4"/>
  <c r="G74" i="4"/>
  <c r="C4" i="6"/>
  <c r="D4" i="6"/>
  <c r="B56" i="4"/>
  <c r="A39" i="6" s="1"/>
  <c r="B51" i="4"/>
  <c r="A35" i="6" s="1"/>
  <c r="B69" i="4"/>
  <c r="A50" i="6" s="1"/>
  <c r="B63" i="4"/>
  <c r="A45" i="6" s="1"/>
  <c r="G64" i="6"/>
  <c r="D67" i="4"/>
  <c r="D55" i="4"/>
  <c r="T74" i="5"/>
  <c r="T64" i="5"/>
  <c r="T13" i="5"/>
  <c r="T9" i="5"/>
  <c r="T56" i="5"/>
  <c r="T59" i="5"/>
  <c r="T55" i="5"/>
  <c r="T51" i="5"/>
  <c r="T67" i="5"/>
  <c r="T50" i="5"/>
  <c r="T49" i="5"/>
  <c r="T46" i="5"/>
  <c r="T48" i="5"/>
  <c r="T28" i="5"/>
  <c r="T12" i="5"/>
  <c r="T63" i="5"/>
  <c r="T8" i="5"/>
  <c r="T79" i="5"/>
  <c r="T31" i="5"/>
  <c r="T62" i="5"/>
  <c r="T16" i="5"/>
  <c r="T17" i="5"/>
  <c r="T37" i="5"/>
  <c r="T77" i="5"/>
  <c r="T81" i="5"/>
  <c r="T65" i="5"/>
  <c r="T6" i="5"/>
  <c r="T42" i="5"/>
  <c r="T66" i="5"/>
  <c r="T30" i="5"/>
  <c r="T52" i="5"/>
  <c r="T47" i="5"/>
  <c r="T26" i="5"/>
  <c r="T7" i="5"/>
  <c r="T14" i="5"/>
  <c r="T35" i="5"/>
  <c r="T34" i="5"/>
  <c r="T80" i="5"/>
  <c r="T84" i="5"/>
  <c r="T21" i="5"/>
  <c r="T27" i="5"/>
  <c r="T39" i="5"/>
  <c r="T22" i="5"/>
  <c r="T33" i="5"/>
  <c r="T68" i="5"/>
  <c r="T24" i="5"/>
  <c r="T57" i="5"/>
  <c r="T60" i="5"/>
  <c r="T38" i="5"/>
  <c r="T25" i="5"/>
  <c r="T53" i="5"/>
  <c r="T11" i="5"/>
  <c r="T69" i="5"/>
  <c r="T70" i="5"/>
  <c r="T72" i="5"/>
  <c r="T20" i="5"/>
  <c r="T41" i="5"/>
  <c r="T58" i="5"/>
  <c r="T82" i="5"/>
  <c r="T73" i="5"/>
  <c r="T71" i="5"/>
  <c r="T5" i="5"/>
  <c r="T15" i="5"/>
  <c r="T29" i="5"/>
  <c r="T75" i="5"/>
  <c r="T76" i="5"/>
  <c r="T78" i="5"/>
  <c r="T10" i="5"/>
  <c r="T23" i="5"/>
  <c r="T83" i="5"/>
  <c r="T36" i="5"/>
  <c r="T19" i="5"/>
  <c r="T18" i="5"/>
  <c r="T43" i="5"/>
  <c r="T54" i="5"/>
  <c r="T61" i="5"/>
  <c r="T32" i="5"/>
  <c r="T44" i="5"/>
  <c r="T40" i="5"/>
  <c r="T45" i="5"/>
  <c r="H69" i="6" l="1"/>
  <c r="B36" i="6"/>
  <c r="G36" i="6" s="1"/>
  <c r="D27" i="6"/>
  <c r="C27" i="6"/>
  <c r="C68" i="6"/>
  <c r="K68" i="6"/>
  <c r="D17" i="6"/>
  <c r="C42" i="6"/>
  <c r="C37" i="6"/>
  <c r="B46" i="6"/>
  <c r="G46" i="6" s="1"/>
  <c r="B31" i="6"/>
  <c r="G31" i="6" s="1"/>
  <c r="F26" i="6"/>
  <c r="G21" i="6"/>
  <c r="H21" i="6" s="1"/>
  <c r="B41" i="6"/>
  <c r="G41" i="6" s="1"/>
  <c r="D16" i="6"/>
  <c r="B26" i="6"/>
  <c r="G26" i="6" s="1"/>
  <c r="F30" i="6"/>
  <c r="H30" i="6" s="1"/>
  <c r="H25" i="6"/>
  <c r="F50" i="6"/>
  <c r="H50" i="6" s="1"/>
  <c r="F35" i="6"/>
  <c r="H35" i="6" s="1"/>
  <c r="F40" i="6"/>
  <c r="H40" i="6" s="1"/>
  <c r="F45" i="6"/>
  <c r="H45" i="6" s="1"/>
  <c r="F66" i="6"/>
  <c r="H66" i="6" s="1"/>
  <c r="C20" i="6"/>
  <c r="K66" i="6"/>
  <c r="B34" i="6"/>
  <c r="G34" i="6" s="1"/>
  <c r="B29" i="6"/>
  <c r="G29" i="6" s="1"/>
  <c r="G19" i="6"/>
  <c r="H19" i="6"/>
  <c r="F39" i="6"/>
  <c r="H39" i="6" s="1"/>
  <c r="F54" i="6"/>
  <c r="F65" i="6"/>
  <c r="F49" i="6"/>
  <c r="H49" i="6" s="1"/>
  <c r="F44" i="6"/>
  <c r="H44" i="6" s="1"/>
  <c r="F34" i="6"/>
  <c r="H34" i="6" s="1"/>
  <c r="F29" i="6"/>
  <c r="H29" i="6" s="1"/>
  <c r="B24" i="6"/>
  <c r="G24" i="6" s="1"/>
  <c r="H24" i="6" s="1"/>
  <c r="B64" i="6"/>
  <c r="H64" i="6"/>
  <c r="D21" i="6" l="1"/>
  <c r="C21" i="6"/>
  <c r="K67" i="6"/>
  <c r="F67" i="6"/>
  <c r="H67" i="6" s="1"/>
  <c r="F46" i="6"/>
  <c r="H46" i="6" s="1"/>
  <c r="F51" i="6"/>
  <c r="H51" i="6" s="1"/>
  <c r="F41" i="6"/>
  <c r="H41" i="6" s="1"/>
  <c r="F36" i="6"/>
  <c r="H36" i="6" s="1"/>
  <c r="H26" i="6"/>
  <c r="F31" i="6"/>
  <c r="H31" i="6" s="1"/>
  <c r="D66" i="6"/>
  <c r="C66" i="6"/>
  <c r="D45" i="6"/>
  <c r="C45" i="6"/>
  <c r="D40" i="6"/>
  <c r="C40" i="6"/>
  <c r="D35" i="6"/>
  <c r="C35" i="6"/>
  <c r="D50" i="6"/>
  <c r="C50" i="6"/>
  <c r="D25" i="6"/>
  <c r="C25" i="6"/>
  <c r="D30" i="6"/>
  <c r="C30" i="6"/>
  <c r="D24" i="6"/>
  <c r="C24" i="6"/>
  <c r="D49" i="6"/>
  <c r="C49" i="6"/>
  <c r="B2" i="6"/>
  <c r="C2" i="6"/>
  <c r="H65" i="6"/>
  <c r="D44" i="6"/>
  <c r="C44" i="6"/>
  <c r="F57" i="6"/>
  <c r="H57" i="6" s="1"/>
  <c r="H54" i="6"/>
  <c r="F60" i="6"/>
  <c r="H60" i="6" s="1"/>
  <c r="F62" i="6"/>
  <c r="H62" i="6" s="1"/>
  <c r="F63" i="6"/>
  <c r="H63" i="6" s="1"/>
  <c r="F59" i="6"/>
  <c r="H59" i="6" s="1"/>
  <c r="F55" i="6"/>
  <c r="F58" i="6"/>
  <c r="H58" i="6" s="1"/>
  <c r="D39" i="6"/>
  <c r="C39" i="6"/>
  <c r="C29" i="6"/>
  <c r="D29" i="6"/>
  <c r="D19" i="6"/>
  <c r="C19" i="6"/>
  <c r="K65" i="6"/>
  <c r="D34" i="6"/>
  <c r="C34" i="6"/>
  <c r="C64" i="6"/>
  <c r="D64" i="6"/>
  <c r="D26" i="6" l="1"/>
  <c r="C26" i="6"/>
  <c r="D31" i="6"/>
  <c r="C31" i="6"/>
  <c r="D36" i="6"/>
  <c r="C36" i="6"/>
  <c r="D41" i="6"/>
  <c r="C41" i="6"/>
  <c r="D51" i="6"/>
  <c r="C51" i="6"/>
  <c r="D46" i="6"/>
  <c r="C46" i="6"/>
  <c r="D67" i="6"/>
  <c r="C67" i="6"/>
  <c r="F56" i="6"/>
  <c r="H56" i="6" s="1"/>
  <c r="H55" i="6"/>
  <c r="D59" i="6"/>
  <c r="C59" i="6"/>
  <c r="D62" i="6"/>
  <c r="C62" i="6"/>
  <c r="D60" i="6"/>
  <c r="C60" i="6"/>
  <c r="D54" i="6"/>
  <c r="C54" i="6"/>
  <c r="D57" i="6"/>
  <c r="C57" i="6"/>
  <c r="D63" i="6"/>
  <c r="C63" i="6"/>
  <c r="D65" i="6"/>
  <c r="C65"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<sst xmlns="http://schemas.openxmlformats.org/spreadsheetml/2006/main" count="23087" uniqueCount="15893">
  <si>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</si>
  <si>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</si>
  <si>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</si>
  <si>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</si>
  <si>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</si>
  <si>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</si>
  <si>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</si>
  <si>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</si>
  <si>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</si>
  <si>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</si>
  <si>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</si>
  <si>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</si>
  <si>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</si>
  <si>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</si>
  <si>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</si>
  <si>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</si>
  <si>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</si>
  <si>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</si>
  <si>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</si>
  <si>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</si>
  <si>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</si>
  <si>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</si>
  <si>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</si>
  <si>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</si>
  <si>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</si>
  <si>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</si>
  <si>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</si>
  <si>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</si>
  <si>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</si>
  <si>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</si>
  <si>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</si>
  <si>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</si>
  <si>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</si>
  <si>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</si>
  <si>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</si>
  <si>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</si>
  <si>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</si>
  <si>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</si>
  <si>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</si>
  <si>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</si>
  <si>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</si>
  <si>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</si>
  <si>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</si>
  <si>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</si>
  <si>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</si>
  <si>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</si>
  <si>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</si>
  <si>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</si>
  <si>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</si>
  <si>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</si>
  <si>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</si>
  <si>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</si>
  <si>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</si>
  <si>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</si>
  <si>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</si>
  <si>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</si>
  <si>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</si>
  <si>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</si>
  <si>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</si>
  <si>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</si>
  <si>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</si>
  <si>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</si>
  <si>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</si>
  <si>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</si>
  <si>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</si>
  <si>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</si>
  <si>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</si>
  <si>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</si>
  <si>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</si>
  <si>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</si>
  <si>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</si>
  <si>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</si>
  <si>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</si>
  <si>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</si>
  <si>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</si>
  <si>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</si>
  <si>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</si>
  <si>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</si>
  <si>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</si>
  <si>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</si>
  <si>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</si>
  <si>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</si>
  <si>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</si>
  <si>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</si>
  <si>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</si>
  <si>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</si>
  <si>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</si>
  <si>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</si>
  <si>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</si>
  <si>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</si>
  <si>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</si>
  <si>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</si>
  <si>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</si>
  <si>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</si>
  <si>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</si>
  <si>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</si>
  <si>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</si>
  <si>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</si>
  <si>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</si>
  <si>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</si>
  <si>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</si>
  <si>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</si>
  <si>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</si>
  <si>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</si>
  <si>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</si>
  <si>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</si>
  <si>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</si>
  <si>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</si>
  <si>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</si>
  <si>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</si>
  <si>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</si>
  <si>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</si>
  <si>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</si>
  <si>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</si>
  <si>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</si>
  <si>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</si>
  <si>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</si>
  <si>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</si>
  <si>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</si>
  <si>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</si>
  <si>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</si>
  <si>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</si>
  <si>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</si>
  <si>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</si>
  <si>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</si>
  <si>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</si>
  <si>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</si>
  <si>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</si>
  <si>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</si>
  <si>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</si>
  <si>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</si>
  <si>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</si>
  <si>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</si>
  <si>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</si>
  <si>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</si>
  <si>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</si>
  <si>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</si>
  <si>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</si>
  <si>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</si>
  <si>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</si>
  <si>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</si>
  <si>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</si>
  <si>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</si>
  <si>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</si>
  <si>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</si>
  <si>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</si>
  <si>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</si>
  <si>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</si>
  <si>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</si>
  <si>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</si>
  <si>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</si>
  <si>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</si>
  <si>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</si>
  <si>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</si>
  <si>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</si>
  <si>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</si>
  <si>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</si>
  <si>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</si>
  <si>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</si>
  <si>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</si>
  <si>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</si>
  <si>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</si>
  <si>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</si>
  <si>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</si>
  <si>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</si>
  <si>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</si>
  <si>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</si>
  <si>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</si>
  <si>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</si>
  <si>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</si>
  <si>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</si>
  <si>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</si>
  <si>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</si>
  <si>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</si>
  <si>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</si>
  <si>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</si>
  <si>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</si>
  <si>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</si>
  <si>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</si>
  <si>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</si>
  <si>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</si>
  <si>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</si>
  <si>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</si>
  <si>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</si>
  <si>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</si>
  <si>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</si>
  <si>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</si>
  <si>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</si>
  <si>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</si>
  <si>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</si>
  <si>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</si>
  <si>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</si>
  <si>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</si>
  <si>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</si>
  <si>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</si>
  <si>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</si>
  <si>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</si>
  <si>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</si>
  <si>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</si>
  <si>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</si>
  <si>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</si>
  <si>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</si>
  <si>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</si>
  <si>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</si>
  <si>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</si>
  <si>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</si>
  <si>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</si>
  <si>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</si>
  <si>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</si>
  <si>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</si>
  <si>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</si>
  <si>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</si>
  <si>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</si>
  <si>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</si>
  <si>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</si>
  <si>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</si>
  <si>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</si>
  <si>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</si>
  <si>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</si>
  <si>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</si>
  <si>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</si>
  <si>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</si>
  <si>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</si>
  <si>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</si>
  <si>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</si>
  <si>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</si>
  <si>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</si>
  <si>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</si>
  <si>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</si>
  <si>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</si>
  <si>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</si>
  <si>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</si>
  <si>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</si>
  <si>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</si>
  <si>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</si>
  <si>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</si>
  <si>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</si>
  <si>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</si>
  <si>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</si>
  <si>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</si>
  <si>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</si>
  <si>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</si>
  <si>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</si>
  <si>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</si>
  <si>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</si>
  <si>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</si>
  <si>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</si>
  <si>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</si>
  <si>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</si>
  <si>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</si>
  <si>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</si>
  <si>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</si>
  <si>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</si>
  <si>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</si>
  <si>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</si>
  <si>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</si>
  <si>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</si>
  <si>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</si>
  <si>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</si>
  <si>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</si>
  <si>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</si>
  <si>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</si>
  <si>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</si>
  <si>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</si>
  <si>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</si>
  <si>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</si>
  <si>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</si>
  <si>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</si>
  <si>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</si>
  <si>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</si>
  <si>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</si>
  <si>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</si>
  <si>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</si>
  <si>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</si>
  <si>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</si>
  <si>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</si>
  <si>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</si>
  <si>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</si>
  <si>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</si>
  <si>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</si>
  <si>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</si>
  <si>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</si>
  <si>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</si>
  <si>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</si>
  <si>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</si>
  <si>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</si>
  <si>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</si>
  <si>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</si>
  <si>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</si>
  <si>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</si>
  <si>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</si>
  <si>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</si>
  <si>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</si>
  <si>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</si>
  <si>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</si>
  <si>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</si>
  <si>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</si>
  <si>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</si>
  <si>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</si>
  <si>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</si>
  <si>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</si>
  <si>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</si>
  <si>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</si>
  <si>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</si>
  <si>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</si>
  <si>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</si>
  <si>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</si>
  <si>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</si>
  <si>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</si>
  <si>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</si>
  <si>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</si>
  <si>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</si>
  <si>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</si>
  <si>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</si>
  <si>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</si>
  <si>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</si>
  <si>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</si>
  <si>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</si>
  <si>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</si>
  <si>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</si>
  <si>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</si>
  <si>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</si>
  <si>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</si>
  <si>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</si>
  <si>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</si>
  <si>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</si>
  <si>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</si>
  <si>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</si>
  <si>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</si>
  <si>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</si>
  <si>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</si>
  <si>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</si>
  <si>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</si>
  <si>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</si>
  <si>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</si>
  <si>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</si>
  <si>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</si>
  <si>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</si>
  <si>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</si>
  <si>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</si>
  <si>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</si>
  <si>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</si>
  <si>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</si>
  <si>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</si>
  <si>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</si>
  <si>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</si>
  <si>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</si>
  <si>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</si>
  <si>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</si>
  <si>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</si>
  <si>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</si>
  <si>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</si>
  <si>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</si>
  <si>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</si>
  <si>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</si>
  <si>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</si>
  <si>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</si>
  <si>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</si>
  <si>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</si>
  <si>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</si>
  <si>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</si>
  <si>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</si>
  <si>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</si>
  <si>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</si>
  <si>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</si>
  <si>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</si>
  <si>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</si>
  <si>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</si>
  <si>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</si>
  <si>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</si>
  <si>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</si>
  <si>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</si>
  <si>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</si>
  <si>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</si>
  <si>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</si>
  <si>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</si>
  <si>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</si>
  <si>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</si>
  <si>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</si>
  <si>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</si>
  <si>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</si>
  <si>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</si>
  <si>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</si>
  <si>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</si>
  <si>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</si>
  <si>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</si>
  <si>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</si>
  <si>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</si>
  <si>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</si>
  <si>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</si>
  <si>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</si>
  <si>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</si>
  <si>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</si>
  <si>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</si>
  <si>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</si>
  <si>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</si>
  <si>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</si>
  <si>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</si>
  <si>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</si>
  <si>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</si>
  <si>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</si>
  <si>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</si>
  <si>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</si>
  <si>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</si>
  <si>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</si>
  <si>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</si>
  <si>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</si>
  <si>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</si>
  <si>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</si>
  <si>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</si>
  <si>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</si>
  <si>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</si>
  <si>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</si>
  <si>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</si>
  <si>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</si>
  <si>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</si>
  <si>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</si>
  <si>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</si>
  <si>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</si>
  <si>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</si>
  <si>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</si>
  <si>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</si>
  <si>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</si>
  <si>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</si>
  <si>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</si>
  <si>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</si>
  <si>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</si>
  <si>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</si>
  <si>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</si>
  <si>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</si>
  <si>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</si>
  <si>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</si>
  <si>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</si>
  <si>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</si>
  <si>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</si>
  <si>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</si>
  <si>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</si>
  <si>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</si>
  <si>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</si>
  <si>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</si>
  <si>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</si>
  <si>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</si>
  <si>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</si>
  <si>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</si>
  <si>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</si>
  <si>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</si>
  <si>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</si>
  <si>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</si>
  <si>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</si>
  <si>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</si>
  <si>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</si>
  <si>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</si>
  <si>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</si>
  <si>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</si>
  <si>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</si>
  <si>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</si>
  <si>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</si>
  <si>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</si>
  <si>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</si>
  <si>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</si>
  <si>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</si>
  <si>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</si>
  <si>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</si>
  <si>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</si>
  <si>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</si>
  <si>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</si>
  <si>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</si>
  <si>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</si>
  <si>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</si>
  <si>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</si>
  <si>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</si>
  <si>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</si>
  <si>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</si>
  <si>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</si>
  <si>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</si>
  <si>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</si>
  <si>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</si>
  <si>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</si>
  <si>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</si>
  <si>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</si>
  <si>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</si>
  <si>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</si>
  <si>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</si>
  <si>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</si>
  <si>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</si>
  <si>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</si>
  <si>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</si>
  <si>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</si>
  <si>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</si>
  <si>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</si>
  <si>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</si>
  <si>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</si>
  <si>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</si>
  <si>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</si>
  <si>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</si>
  <si>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</si>
  <si>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</si>
  <si>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</si>
  <si>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</si>
  <si>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</si>
  <si>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</si>
  <si>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</si>
  <si>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</si>
  <si>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</si>
  <si>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</si>
  <si>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</si>
  <si>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</si>
  <si>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</si>
  <si>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</si>
  <si>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</si>
  <si>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</si>
  <si>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</si>
  <si>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</si>
  <si>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</si>
  <si>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</si>
  <si>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</si>
  <si>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</si>
  <si>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</si>
  <si>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</si>
  <si>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</si>
  <si>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</si>
  <si>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</si>
  <si>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</si>
  <si>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</si>
  <si>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</si>
  <si>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</si>
  <si>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</si>
  <si>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</si>
  <si>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</si>
  <si>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</si>
  <si>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</si>
  <si>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</si>
  <si>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</si>
  <si>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</si>
  <si>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</si>
  <si>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</si>
  <si>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</si>
  <si>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</si>
  <si>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</si>
  <si>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</si>
  <si>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</si>
  <si>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</si>
  <si>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</si>
  <si>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</si>
  <si>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</si>
  <si>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</si>
  <si>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</si>
  <si>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</si>
  <si>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</si>
  <si>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</si>
  <si>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</si>
  <si>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</si>
  <si>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</si>
  <si>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</si>
  <si>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</si>
  <si>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</si>
  <si>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</si>
  <si>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</si>
  <si>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</si>
  <si>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</si>
  <si>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</si>
  <si>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</si>
  <si>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</si>
  <si>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</si>
  <si>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</si>
  <si>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</si>
  <si>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</si>
  <si>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</si>
  <si>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</si>
  <si>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</si>
  <si>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</si>
  <si>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</si>
  <si>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</si>
  <si>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</si>
  <si>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</si>
  <si>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</si>
  <si>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</si>
  <si>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</si>
  <si>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</si>
  <si>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</si>
  <si>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</si>
  <si>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</si>
  <si>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</si>
  <si>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</si>
  <si>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</si>
  <si>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</si>
  <si>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</si>
  <si>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</si>
  <si>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</si>
  <si>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</si>
  <si>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</si>
  <si>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</si>
  <si>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</si>
  <si>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</si>
  <si>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</si>
  <si>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</si>
  <si>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</si>
  <si>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</si>
  <si>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</si>
  <si>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</si>
  <si>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</si>
  <si>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</si>
  <si>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</si>
  <si>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</si>
  <si>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</si>
  <si>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</si>
  <si>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</si>
  <si>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</si>
  <si>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</si>
  <si>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</si>
  <si>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</si>
  <si>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</si>
  <si>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</si>
  <si>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</si>
  <si>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</si>
  <si>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</si>
  <si>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</si>
  <si>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</si>
  <si>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</si>
  <si>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</si>
  <si>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</si>
  <si>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</si>
  <si>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</si>
  <si>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</si>
  <si>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</si>
  <si>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</si>
  <si>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</si>
  <si>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</si>
  <si>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</si>
  <si>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</si>
  <si>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</si>
  <si>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</si>
  <si>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</si>
  <si>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</si>
  <si>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</si>
  <si>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</si>
  <si>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</si>
  <si>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</si>
  <si>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</si>
  <si>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</si>
  <si>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</si>
  <si>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</si>
  <si>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</si>
  <si>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</si>
  <si>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</si>
  <si>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</si>
  <si>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</si>
  <si>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</si>
  <si>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</si>
  <si>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</si>
  <si>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</si>
  <si>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</si>
  <si>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</si>
  <si>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</si>
  <si>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</si>
  <si>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</si>
  <si>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</si>
  <si>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</si>
  <si>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</si>
  <si>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</si>
  <si>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</si>
  <si>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</si>
  <si>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</si>
  <si>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</si>
  <si>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</si>
  <si>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</si>
  <si>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</si>
  <si>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</si>
  <si>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</si>
  <si>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</si>
  <si>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</si>
  <si>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</si>
  <si>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</si>
  <si>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</si>
  <si>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</si>
  <si>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</si>
  <si>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</si>
  <si>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</si>
  <si>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</si>
  <si>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</si>
  <si>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</si>
  <si>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</si>
  <si>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</si>
  <si>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</si>
  <si>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</si>
  <si>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</si>
  <si>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</si>
  <si>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</si>
  <si>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</si>
  <si>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</si>
  <si>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</si>
  <si>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</si>
  <si>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</si>
  <si>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</si>
  <si>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</si>
  <si>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</si>
  <si>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</si>
  <si>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</si>
  <si>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</si>
  <si>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</si>
  <si>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</si>
  <si>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</si>
  <si>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</si>
  <si>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</si>
  <si>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</si>
  <si>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</si>
  <si>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</si>
  <si>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</si>
  <si>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</si>
  <si>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</si>
  <si>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</si>
  <si>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</si>
  <si>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</si>
  <si>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</si>
  <si>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</si>
  <si>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</si>
  <si>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</si>
  <si>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</si>
  <si>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</si>
  <si>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</si>
  <si>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</si>
  <si>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</si>
  <si>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</si>
  <si>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</si>
  <si>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</si>
  <si>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</si>
  <si>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</si>
  <si>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</si>
  <si>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</si>
  <si>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</si>
  <si>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</si>
  <si>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</si>
  <si>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</si>
  <si>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</si>
  <si>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</si>
  <si>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</si>
  <si>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</si>
  <si>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</si>
  <si>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</si>
  <si>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</si>
  <si>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</si>
  <si>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</si>
  <si>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</si>
  <si>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</si>
  <si>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</si>
  <si>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</si>
  <si>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</si>
  <si>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</si>
  <si>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</si>
  <si>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</si>
  <si>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</si>
  <si>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</si>
  <si>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</si>
  <si>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</si>
  <si>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</si>
  <si>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</si>
  <si>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</si>
  <si>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</si>
  <si>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</si>
  <si>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</si>
  <si>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</si>
  <si>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</si>
  <si>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</si>
  <si>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</si>
  <si>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</si>
  <si>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</si>
  <si>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</si>
  <si>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</si>
  <si>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</si>
  <si>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</si>
  <si>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</si>
  <si>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</si>
  <si>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</si>
  <si>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</si>
  <si>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</si>
  <si>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</si>
  <si>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</si>
  <si>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</si>
  <si>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</si>
  <si>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</si>
  <si>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</si>
  <si>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</si>
  <si>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</si>
  <si>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</si>
  <si>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</si>
  <si>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</si>
  <si>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</si>
  <si>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</si>
  <si>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</si>
  <si>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</si>
  <si>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</si>
  <si>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</si>
  <si>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</si>
  <si>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</si>
  <si>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</si>
  <si>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</si>
  <si>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</si>
  <si>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</si>
  <si>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</si>
  <si>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</si>
  <si>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</si>
  <si>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</si>
  <si>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</si>
  <si>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</si>
  <si>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</si>
  <si>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</si>
  <si>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</si>
  <si>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</si>
  <si>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</si>
  <si>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</si>
  <si>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</si>
  <si>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</si>
  <si>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</si>
  <si>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</si>
  <si>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</si>
  <si>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</si>
  <si>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</si>
  <si>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</si>
  <si>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</si>
  <si>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</si>
  <si>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</si>
  <si>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</si>
  <si>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</si>
  <si>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</si>
  <si>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</si>
  <si>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</si>
  <si>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</si>
  <si>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</si>
  <si>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</si>
  <si>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</si>
  <si>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</si>
  <si>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</si>
  <si>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</si>
  <si>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</si>
  <si>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</si>
  <si>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</si>
  <si>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</si>
  <si>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</si>
  <si>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</si>
  <si>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</si>
  <si>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</si>
  <si>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</si>
  <si>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</si>
  <si>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</si>
  <si>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</si>
  <si>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</si>
  <si>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</si>
  <si>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</si>
  <si>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</si>
  <si>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</si>
  <si>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</si>
  <si>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</si>
  <si>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</si>
  <si>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</si>
  <si>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</si>
  <si>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</si>
  <si>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</si>
  <si>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</si>
  <si>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</si>
  <si>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</si>
  <si>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</si>
  <si>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</si>
  <si>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</si>
  <si>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</si>
  <si>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</si>
  <si>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</si>
  <si>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</si>
  <si>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</si>
  <si>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</si>
  <si>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</si>
  <si>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</si>
  <si>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</si>
  <si>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</si>
  <si>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</si>
  <si>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</si>
  <si>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</si>
  <si>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</si>
  <si>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</si>
  <si>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</si>
  <si>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</si>
  <si>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</si>
  <si>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</si>
  <si>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</si>
  <si>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</si>
  <si>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</si>
  <si>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</si>
  <si>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</si>
  <si>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</si>
  <si>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</si>
  <si>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</si>
  <si>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</si>
  <si>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</si>
  <si>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</si>
  <si>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</si>
  <si>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</si>
  <si>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</si>
  <si>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</si>
  <si>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</si>
  <si>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</si>
  <si>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</si>
  <si>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</si>
  <si>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</si>
  <si>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</si>
  <si>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</si>
  <si>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</si>
  <si>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</si>
  <si>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</si>
  <si>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</si>
  <si>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</si>
  <si>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</si>
  <si>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</si>
  <si>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</si>
  <si>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</si>
  <si>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</si>
  <si>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</si>
  <si>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</si>
  <si>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</si>
  <si>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</si>
  <si>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</si>
  <si>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</si>
  <si>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</si>
  <si>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</si>
  <si>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</si>
  <si>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</si>
  <si>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</si>
  <si>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</si>
  <si>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</si>
  <si>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</si>
  <si>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</si>
  <si>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</si>
  <si>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</si>
  <si>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</si>
  <si>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</si>
  <si>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</si>
  <si>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</si>
  <si>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</si>
  <si>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</si>
  <si>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</si>
  <si>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</si>
  <si>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</si>
  <si>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</si>
  <si>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</si>
  <si>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</si>
  <si>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</si>
  <si>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</si>
  <si>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</si>
  <si>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</si>
  <si>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</si>
  <si>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</si>
  <si>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</si>
  <si>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</si>
  <si>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</si>
  <si>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</si>
  <si>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</si>
  <si>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</si>
  <si>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</si>
  <si>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</si>
  <si>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</si>
  <si>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</si>
  <si>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</si>
  <si>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</si>
  <si>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</si>
  <si>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</si>
  <si>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</si>
  <si>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</si>
  <si>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</si>
  <si>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</si>
  <si>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</si>
  <si>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</si>
  <si>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</si>
  <si>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</si>
  <si>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</si>
  <si>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</si>
  <si>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</si>
  <si>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</si>
  <si>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</si>
  <si>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</si>
  <si>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</si>
  <si>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</si>
  <si>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</si>
  <si>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</si>
  <si>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</si>
  <si>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</si>
  <si>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</si>
  <si>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</si>
  <si>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</si>
  <si>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</si>
  <si>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</si>
  <si>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</si>
  <si>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</si>
  <si>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</si>
  <si>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</si>
  <si>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</si>
  <si>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</si>
  <si>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</si>
  <si>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</si>
  <si>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</si>
  <si>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</si>
  <si>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</si>
  <si>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</si>
  <si>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</si>
  <si>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</si>
  <si>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</si>
  <si>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</si>
  <si>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</si>
  <si>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</si>
  <si>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</si>
  <si>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</si>
  <si>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</si>
  <si>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</si>
  <si>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</si>
  <si>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</si>
  <si>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</si>
  <si>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</si>
  <si>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</si>
  <si>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</si>
  <si>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</si>
  <si>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</si>
  <si>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</si>
  <si>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</si>
  <si>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</si>
  <si>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</si>
  <si>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</si>
  <si>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</si>
  <si>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</si>
  <si>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</si>
  <si>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</si>
  <si>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</si>
  <si>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</si>
  <si>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</si>
  <si>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</si>
  <si>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</si>
  <si>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</si>
  <si>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</si>
  <si>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</si>
  <si>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</si>
  <si>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</si>
  <si>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</si>
  <si>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</si>
  <si>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</si>
  <si>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</si>
  <si>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</si>
  <si>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</si>
  <si>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</si>
  <si>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</si>
  <si>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</si>
  <si>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</si>
  <si>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</si>
  <si>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</si>
  <si>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</si>
  <si>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</si>
  <si>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</si>
  <si>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</si>
  <si>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</si>
  <si>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</si>
  <si>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</si>
  <si>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</si>
  <si>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</si>
  <si>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</si>
  <si>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</si>
  <si>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</si>
  <si>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</si>
  <si>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</si>
  <si>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</si>
  <si>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</si>
  <si>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</si>
  <si>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</si>
  <si>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</si>
  <si>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</si>
  <si>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</si>
  <si>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</si>
  <si>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</si>
  <si>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</si>
  <si>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</si>
  <si>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</si>
  <si>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</si>
  <si>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</si>
  <si>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</si>
  <si>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</si>
  <si>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</si>
  <si>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</si>
  <si>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</si>
  <si>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</si>
  <si>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</si>
  <si>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</si>
  <si>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</si>
  <si>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</si>
  <si>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</si>
  <si>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</si>
  <si>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</si>
  <si>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</si>
  <si>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</si>
  <si>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</si>
  <si>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</si>
  <si>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</si>
  <si>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</si>
  <si>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</si>
  <si>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</si>
  <si>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</si>
  <si>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</si>
  <si>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</si>
  <si>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</si>
  <si>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</si>
  <si>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</si>
  <si>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</si>
  <si>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</si>
  <si>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</si>
  <si>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</si>
  <si>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</si>
  <si>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</si>
  <si>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</si>
  <si>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</si>
  <si>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</si>
  <si>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</si>
  <si>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</si>
  <si>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</si>
  <si>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</si>
  <si>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</si>
  <si>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</si>
  <si>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</si>
  <si>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</si>
  <si>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</si>
  <si>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</si>
  <si>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</si>
  <si>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</si>
  <si>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</si>
  <si>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</si>
  <si>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</si>
  <si>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</si>
  <si>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</si>
  <si>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</si>
  <si>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</si>
  <si>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</si>
  <si>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</si>
  <si>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</si>
  <si>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</si>
  <si>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</si>
  <si>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</si>
  <si>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</si>
  <si>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</si>
  <si>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</si>
  <si>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</si>
  <si>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</si>
  <si>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</si>
  <si>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</si>
  <si>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</si>
  <si>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</si>
  <si>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</si>
  <si>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</si>
  <si>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</si>
  <si>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</si>
  <si>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</si>
  <si>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</si>
  <si>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</si>
  <si>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</si>
  <si>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</si>
  <si>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</si>
  <si>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</si>
  <si>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</si>
  <si>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</si>
  <si>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</si>
  <si>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</si>
  <si>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</si>
  <si>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</si>
  <si>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</si>
  <si>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</si>
  <si>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</si>
  <si>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</si>
  <si>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</si>
  <si>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</si>
  <si>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</si>
  <si>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</si>
  <si>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</si>
  <si>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</si>
  <si>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</si>
  <si>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</si>
  <si>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</si>
  <si>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</si>
  <si>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</si>
  <si>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</si>
  <si>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</si>
  <si>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</si>
  <si>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</si>
  <si>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</si>
  <si>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</si>
  <si>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</si>
  <si>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</si>
  <si>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</si>
  <si>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</si>
  <si>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</si>
  <si>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</si>
  <si>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</si>
  <si>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</si>
  <si>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</si>
  <si>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</si>
  <si>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</si>
  <si>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</si>
  <si>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</si>
  <si>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</si>
  <si>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</si>
  <si>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</si>
  <si>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</si>
  <si>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</si>
  <si>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</si>
  <si>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</si>
  <si>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</si>
  <si>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</si>
  <si>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</si>
  <si>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</si>
  <si>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</si>
  <si>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</si>
  <si>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</si>
  <si>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</si>
  <si>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</si>
  <si>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</si>
  <si>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</si>
  <si>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</si>
  <si>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</si>
  <si>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</si>
  <si>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</si>
  <si>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</si>
  <si>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</si>
  <si>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</si>
  <si>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</si>
  <si>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</si>
  <si>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</si>
  <si>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</si>
  <si>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</si>
  <si>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</si>
  <si>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</si>
  <si>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</si>
  <si>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</si>
  <si>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</si>
  <si>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</si>
  <si>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</si>
  <si>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</si>
  <si>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</si>
  <si>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</si>
  <si>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</si>
  <si>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</si>
  <si>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</si>
  <si>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</si>
  <si>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</si>
  <si>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</si>
  <si>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</si>
  <si>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</si>
  <si>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</si>
  <si>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</si>
  <si>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</si>
  <si>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</si>
  <si>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</si>
  <si>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</si>
  <si>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</si>
  <si>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</si>
  <si>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</si>
  <si>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</si>
  <si>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</si>
  <si>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</si>
  <si>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</si>
  <si>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</si>
  <si>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</si>
  <si>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</si>
  <si>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</si>
  <si>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</si>
  <si>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</si>
  <si>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</si>
  <si>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</si>
  <si>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</si>
  <si>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</si>
  <si>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</si>
  <si>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</si>
  <si>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</si>
  <si>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</si>
  <si>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</si>
  <si>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</si>
  <si>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</si>
  <si>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</si>
  <si>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</si>
  <si>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</si>
  <si>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</si>
  <si>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</si>
  <si>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</si>
  <si>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</si>
  <si>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</si>
  <si>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</si>
  <si>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</si>
  <si>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</si>
  <si>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</si>
  <si>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</si>
  <si>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</si>
  <si>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</si>
  <si>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</si>
  <si>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</si>
  <si>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</si>
  <si>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</si>
  <si>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</si>
  <si>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</si>
  <si>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</si>
  <si>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</si>
  <si>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</si>
  <si>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</si>
  <si>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</si>
  <si>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</si>
  <si>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</si>
  <si>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</si>
  <si>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</si>
  <si>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</si>
  <si>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</si>
  <si>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</si>
  <si>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</si>
  <si>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</si>
  <si>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</si>
  <si>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</si>
  <si>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</si>
  <si>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</si>
  <si>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</si>
  <si>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</si>
  <si>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</si>
  <si>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</si>
  <si>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</si>
  <si>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</si>
  <si>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</si>
  <si>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</si>
  <si>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</si>
  <si>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</si>
  <si>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</si>
  <si>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</si>
  <si>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</si>
  <si>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</si>
  <si>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</si>
  <si>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</si>
  <si>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</si>
  <si>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</si>
  <si>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</si>
  <si>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</si>
  <si>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</si>
  <si>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</si>
  <si>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</si>
  <si>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</si>
  <si>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</si>
  <si>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</si>
  <si>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</si>
  <si>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</si>
  <si>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</si>
  <si>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</si>
  <si>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</si>
  <si>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</si>
  <si>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</si>
  <si>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</si>
  <si>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</si>
  <si>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</si>
  <si>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</si>
  <si>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</si>
  <si>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</si>
  <si>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</si>
  <si>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</si>
  <si>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</si>
  <si>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</si>
  <si>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</si>
  <si>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</si>
  <si>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</si>
  <si>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</si>
  <si>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</si>
  <si>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</si>
  <si>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</si>
  <si>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</si>
  <si>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</si>
  <si>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</si>
  <si>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</si>
  <si>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</si>
  <si>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</si>
  <si>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</si>
  <si>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</si>
  <si>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</si>
  <si>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</si>
  <si>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</si>
  <si>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</si>
  <si>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</si>
  <si>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</si>
  <si>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</si>
  <si>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</si>
  <si>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</si>
  <si>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</si>
  <si>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</si>
  <si>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</si>
  <si>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</si>
  <si>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</si>
  <si>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</si>
  <si>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</si>
  <si>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</si>
  <si>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</si>
  <si>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</si>
  <si>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</si>
  <si>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</si>
  <si>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</si>
  <si>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</si>
  <si>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</si>
  <si>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</si>
  <si>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</si>
  <si>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</si>
  <si>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</si>
  <si>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</si>
  <si>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</si>
  <si>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</si>
  <si>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</si>
  <si>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</si>
  <si>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</si>
  <si>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</si>
  <si>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</si>
  <si>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</si>
  <si>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</si>
  <si>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</si>
  <si>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</si>
  <si>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</si>
  <si>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</si>
  <si>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</si>
  <si>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</si>
  <si>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</si>
  <si>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</si>
  <si>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</si>
  <si>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</si>
  <si>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</si>
  <si>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</si>
  <si>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</si>
  <si>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</si>
  <si>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</si>
  <si>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</si>
  <si>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</si>
  <si>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</si>
  <si>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</si>
  <si>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</si>
  <si>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</si>
  <si>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</si>
  <si>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</si>
  <si>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</si>
  <si>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</si>
  <si>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</si>
  <si>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</si>
  <si>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</si>
  <si>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</si>
  <si>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</si>
  <si>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</si>
  <si>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</si>
  <si>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</si>
  <si>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</si>
  <si>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</si>
  <si>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</si>
  <si>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</si>
  <si>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</si>
  <si>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</si>
  <si>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</si>
  <si>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</si>
  <si>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</si>
  <si>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</si>
  <si>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</si>
  <si>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</si>
  <si>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</si>
  <si>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</si>
  <si>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</si>
  <si>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</si>
  <si>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</si>
  <si>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</si>
  <si>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</si>
  <si>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</si>
  <si>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</si>
  <si>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</si>
  <si>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</si>
  <si>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</si>
  <si>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</si>
  <si>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</si>
  <si>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</si>
  <si>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</si>
  <si>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</si>
  <si>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</si>
  <si>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</si>
  <si>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</si>
  <si>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</si>
  <si>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</si>
  <si>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</si>
  <si>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</si>
  <si>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</si>
  <si>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</si>
  <si>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</si>
  <si>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</si>
  <si>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</si>
  <si>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</si>
  <si>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</si>
  <si>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</si>
  <si>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</si>
  <si>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</si>
  <si>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</si>
  <si>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</si>
  <si>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</si>
  <si>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</si>
  <si>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</si>
  <si>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</si>
  <si>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</si>
  <si>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</si>
  <si>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</si>
  <si>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</si>
  <si>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</si>
  <si>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</si>
  <si>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</si>
  <si>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</si>
  <si>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</si>
  <si>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</si>
  <si>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</si>
  <si>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</si>
  <si>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</si>
  <si>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</si>
  <si>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</si>
  <si>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</si>
  <si>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</si>
  <si>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</si>
  <si>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</si>
  <si>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</si>
  <si>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</si>
  <si>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</si>
  <si>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</si>
  <si>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</si>
  <si>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</si>
  <si>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</si>
  <si>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</si>
  <si>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</si>
  <si>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</si>
  <si>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</si>
  <si>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</si>
  <si>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</si>
  <si>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</si>
  <si>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</si>
  <si>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</si>
  <si>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</si>
  <si>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</si>
  <si>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</si>
  <si>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</si>
  <si>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</si>
  <si>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</si>
  <si>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</si>
  <si>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</si>
  <si>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</si>
  <si>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</si>
  <si>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</si>
  <si>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</si>
  <si>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</si>
  <si>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</si>
  <si>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</si>
  <si>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</si>
  <si>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</si>
  <si>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</si>
  <si>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</si>
  <si>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</si>
  <si>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</si>
  <si>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</si>
  <si>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</si>
  <si>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</si>
  <si>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</si>
  <si>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</si>
  <si>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</si>
  <si>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</si>
  <si>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</si>
  <si>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</si>
  <si>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</si>
  <si>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</si>
  <si>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</si>
  <si>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</si>
  <si>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</si>
  <si>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</si>
  <si>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</si>
  <si>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</si>
  <si>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</si>
  <si>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</si>
  <si>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</si>
  <si>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</si>
  <si>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</si>
  <si>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</si>
  <si>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</si>
  <si>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</si>
  <si>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</si>
  <si>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</si>
  <si>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</si>
  <si>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</si>
  <si>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</si>
  <si>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</si>
  <si>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</si>
  <si>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</si>
  <si>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</si>
  <si>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</si>
  <si>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</si>
  <si>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</si>
  <si>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</si>
  <si>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</si>
  <si>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</si>
  <si>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</si>
  <si>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</si>
  <si>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</si>
  <si>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</si>
  <si>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</si>
  <si>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</si>
  <si>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</si>
  <si>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</si>
  <si>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</si>
  <si>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</si>
  <si>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</si>
  <si>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</si>
  <si>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</si>
  <si>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</si>
  <si>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</si>
  <si>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</si>
  <si>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</si>
  <si>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</si>
  <si>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</si>
  <si>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</si>
  <si>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</si>
  <si>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</si>
  <si>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</si>
  <si>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</si>
  <si>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</si>
  <si>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</si>
  <si>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</si>
  <si>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</si>
  <si>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</si>
  <si>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</si>
  <si>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</si>
  <si>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</si>
  <si>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</si>
  <si>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</si>
  <si>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</si>
  <si>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</si>
  <si>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</si>
  <si>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</si>
  <si>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</si>
  <si>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</si>
  <si>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</si>
  <si>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</si>
  <si>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</si>
  <si>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</si>
  <si>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</si>
  <si>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</si>
  <si>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</si>
  <si>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</si>
  <si>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</si>
  <si>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</si>
  <si>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</si>
  <si>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</si>
  <si>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</si>
  <si>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</si>
  <si>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</si>
  <si>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</si>
  <si>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</si>
  <si>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</si>
  <si>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</si>
  <si>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</si>
  <si>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</si>
  <si>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</si>
  <si>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</si>
  <si>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</si>
  <si>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</si>
  <si>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</si>
  <si>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</si>
  <si>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</si>
  <si>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</si>
  <si>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</si>
  <si>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</si>
  <si>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</si>
  <si>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</si>
  <si>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</si>
  <si>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</si>
  <si>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</si>
  <si>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</si>
  <si>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</si>
  <si>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</si>
  <si>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</si>
  <si>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</si>
  <si>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</si>
  <si>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</si>
  <si>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</si>
  <si>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</si>
  <si>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</si>
  <si>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</si>
  <si>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</si>
  <si>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</si>
  <si>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</si>
  <si>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</si>
  <si>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</si>
  <si>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</si>
  <si>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</si>
  <si>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</si>
  <si>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</si>
  <si>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</si>
  <si>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</si>
  <si>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</si>
  <si>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</si>
  <si>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</si>
  <si>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</si>
  <si>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</si>
  <si>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</si>
  <si>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</si>
  <si>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</si>
  <si>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</si>
  <si>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</si>
  <si>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</si>
  <si>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</si>
  <si>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</si>
  <si>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</si>
  <si>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</si>
  <si>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</si>
  <si>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</si>
  <si>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</si>
  <si>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</si>
  <si>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</si>
  <si>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</si>
  <si>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</si>
  <si>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</si>
  <si>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</si>
  <si>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</si>
  <si>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</si>
  <si>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</si>
  <si>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</si>
  <si>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</si>
  <si>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</si>
  <si>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</si>
  <si>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</si>
  <si>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</si>
  <si>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</si>
  <si>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</si>
  <si>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</si>
  <si>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</si>
  <si>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</si>
  <si>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</si>
  <si>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</si>
  <si>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</si>
  <si>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</si>
  <si>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</si>
  <si>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</si>
  <si>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</si>
  <si>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</si>
  <si>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</si>
  <si>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</si>
  <si>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</si>
  <si>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</si>
  <si>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</si>
  <si>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</si>
  <si>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</si>
  <si>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</si>
  <si>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</si>
  <si>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</si>
  <si>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</si>
  <si>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</si>
  <si>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</si>
  <si>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</si>
  <si>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</si>
  <si>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</si>
  <si>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</si>
  <si>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</si>
  <si>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</si>
  <si>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</si>
  <si>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</si>
  <si>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</si>
  <si>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</si>
  <si>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</si>
  <si>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</si>
  <si>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</si>
  <si>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</si>
  <si>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</si>
  <si>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</si>
  <si>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</si>
  <si>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</si>
  <si>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</si>
  <si>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</si>
  <si>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</si>
  <si>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</si>
  <si>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</si>
  <si>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</si>
  <si>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</si>
  <si>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</si>
  <si>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</si>
  <si>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</si>
  <si>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</si>
  <si>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</si>
  <si>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</si>
  <si>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</si>
  <si>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</si>
  <si>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</si>
  <si>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</si>
  <si>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</si>
  <si>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</si>
  <si>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</si>
  <si>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</si>
  <si>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</si>
  <si>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</si>
  <si>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</si>
  <si>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</si>
  <si>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</si>
  <si>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</si>
  <si>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</si>
  <si>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</si>
  <si>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</si>
  <si>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</si>
  <si>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</si>
  <si>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</si>
  <si>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</si>
  <si>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</si>
  <si>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</si>
  <si>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</si>
  <si>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</si>
  <si>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</si>
  <si>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</si>
  <si>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</si>
  <si>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</si>
  <si>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</si>
  <si>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</si>
  <si>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</si>
  <si>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</si>
  <si>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</si>
  <si>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</si>
  <si>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</si>
  <si>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</si>
  <si>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</si>
  <si>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</si>
  <si>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</si>
  <si>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</si>
  <si>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</si>
  <si>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</si>
  <si>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</si>
  <si>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</si>
  <si>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</si>
  <si>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</si>
  <si>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</si>
  <si>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</si>
  <si>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</si>
  <si>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</si>
  <si>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</si>
  <si>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</si>
  <si>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</si>
  <si>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</si>
  <si>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</si>
  <si>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</si>
  <si>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</si>
  <si>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</si>
  <si>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</si>
  <si>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</si>
  <si>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</si>
  <si>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</si>
  <si>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</si>
  <si>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</si>
  <si>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</si>
  <si>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</si>
  <si>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</si>
  <si>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</si>
  <si>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</si>
  <si>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</si>
  <si>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</si>
  <si>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</si>
  <si>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</si>
  <si>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</si>
  <si>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</si>
  <si>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</si>
  <si>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</si>
  <si>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</si>
  <si>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</si>
  <si>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</si>
  <si>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</si>
  <si>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</si>
  <si>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</si>
  <si>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</si>
  <si>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</si>
  <si>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</si>
  <si>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</si>
  <si>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</si>
  <si>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</si>
  <si>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</si>
  <si>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</si>
  <si>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</si>
  <si>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</si>
  <si>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</si>
  <si>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</si>
  <si>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</si>
  <si>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</si>
  <si>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</si>
  <si>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</si>
  <si>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</si>
  <si>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</si>
  <si>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</si>
  <si>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</si>
  <si>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</si>
  <si>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</si>
  <si>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</si>
  <si>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</si>
  <si>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</si>
  <si>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</si>
  <si>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</si>
  <si>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</si>
  <si>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</si>
  <si>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</si>
  <si>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</si>
  <si>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</si>
  <si>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</si>
  <si>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</si>
  <si>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</si>
  <si>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</si>
  <si>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</si>
  <si>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</si>
  <si>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</si>
  <si>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</si>
  <si>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</si>
  <si>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</si>
  <si>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</si>
  <si>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</si>
  <si>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</si>
  <si>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</si>
  <si>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</si>
  <si>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</si>
  <si>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</si>
  <si>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</si>
  <si>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</si>
  <si>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</si>
  <si>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</si>
  <si>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</si>
  <si>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</si>
  <si>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</si>
  <si>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</si>
  <si>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</si>
  <si>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</si>
  <si>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</si>
  <si>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</si>
  <si>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</si>
  <si>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</si>
  <si>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</si>
  <si>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</si>
  <si>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</si>
  <si>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</si>
  <si>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</si>
  <si>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</si>
  <si>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</si>
  <si>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</si>
  <si>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</si>
  <si>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</si>
  <si>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</si>
  <si>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</si>
  <si>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</si>
  <si>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</si>
  <si>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</si>
  <si>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</si>
  <si>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</si>
  <si>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</si>
  <si>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</si>
  <si>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</si>
  <si>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</si>
  <si>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</si>
  <si>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</si>
  <si>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</si>
  <si>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</si>
  <si>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</si>
  <si>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</si>
  <si>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</si>
  <si>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</si>
  <si>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</si>
  <si>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</si>
  <si>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</si>
  <si>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</si>
  <si>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</si>
  <si>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</si>
  <si>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</si>
  <si>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</si>
  <si>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</si>
  <si>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</si>
  <si>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</si>
  <si>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</si>
  <si>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</si>
  <si>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</si>
  <si>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</si>
  <si>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</si>
  <si>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</si>
  <si>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</si>
  <si>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</si>
  <si>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</si>
  <si>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</si>
  <si>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</si>
  <si>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</si>
  <si>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</si>
  <si>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</si>
  <si>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</si>
  <si>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</si>
  <si>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</si>
  <si>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</si>
  <si>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</si>
  <si>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</si>
  <si>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</si>
  <si>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</si>
  <si>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</si>
  <si>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</si>
  <si>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</si>
  <si>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</si>
  <si>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</si>
  <si>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</si>
  <si>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</si>
  <si>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</si>
  <si>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</si>
  <si>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</si>
  <si>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</si>
  <si>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</si>
  <si>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</si>
  <si>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</si>
  <si>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</si>
  <si>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</si>
  <si>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</si>
  <si>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</si>
  <si>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</si>
  <si>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</si>
  <si>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</si>
  <si>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</si>
  <si>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</si>
  <si>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</si>
  <si>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</si>
  <si>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</si>
  <si>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</si>
  <si>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</si>
  <si>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</si>
  <si>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</si>
  <si>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</si>
  <si>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</si>
  <si>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</si>
  <si>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</si>
  <si>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</si>
  <si>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</si>
  <si>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</si>
  <si>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</si>
  <si>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</si>
  <si>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</si>
  <si>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</si>
  <si>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</si>
  <si>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</si>
  <si>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</si>
  <si>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</si>
  <si>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</si>
  <si>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</si>
  <si>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</si>
  <si>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</si>
  <si>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</si>
  <si>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</si>
  <si>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</si>
  <si>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</si>
  <si>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</si>
  <si>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</si>
  <si>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</si>
  <si>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</si>
  <si>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</si>
  <si>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</si>
  <si>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</si>
  <si>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</si>
  <si>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</si>
  <si>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</si>
  <si>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</si>
  <si>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</si>
  <si>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</si>
  <si>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</si>
  <si>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</si>
  <si>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</si>
  <si>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</si>
  <si>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</si>
  <si>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</si>
  <si>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</si>
  <si>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</si>
  <si>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</si>
  <si>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</si>
  <si>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</si>
  <si>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</si>
  <si>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</si>
  <si>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</si>
  <si>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</si>
  <si>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</si>
  <si>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</si>
  <si>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</si>
  <si>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</si>
  <si>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</si>
  <si>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</si>
  <si>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</si>
  <si>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</si>
  <si>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</si>
  <si>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</si>
  <si>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</si>
  <si>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</si>
  <si>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</si>
  <si>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</si>
  <si>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</si>
  <si>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</si>
  <si>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</si>
  <si>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</si>
  <si>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</si>
  <si>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</si>
  <si>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</si>
  <si>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</si>
  <si>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</si>
  <si>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</si>
  <si>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</si>
  <si>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</si>
  <si>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</si>
  <si>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</si>
  <si>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</si>
  <si>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</si>
  <si>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</si>
  <si>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</si>
  <si>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</si>
  <si>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</si>
  <si>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</si>
  <si>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</si>
  <si>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</si>
  <si>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</si>
  <si>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</si>
  <si>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</si>
  <si>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</si>
  <si>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</si>
  <si>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</si>
  <si>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</si>
  <si>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</si>
  <si>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</si>
  <si>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</si>
  <si>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</si>
  <si>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</si>
  <si>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</si>
  <si>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</si>
  <si>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</si>
  <si>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</si>
  <si>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</si>
  <si>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</si>
  <si>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</si>
  <si>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</si>
  <si>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</si>
  <si>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</si>
  <si>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</si>
  <si>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</si>
  <si>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</si>
  <si>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</si>
  <si>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</si>
  <si>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</si>
  <si>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</si>
  <si>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</si>
  <si>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</si>
  <si>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</si>
  <si>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</si>
  <si>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</si>
  <si>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</si>
  <si>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</si>
  <si>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</si>
  <si>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</si>
  <si>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</si>
  <si>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</si>
  <si>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</si>
  <si>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</si>
  <si>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</si>
  <si>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</si>
  <si>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</si>
  <si>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</si>
  <si>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</si>
  <si>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</si>
  <si>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</si>
  <si>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</si>
  <si>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</si>
  <si>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</si>
  <si>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</si>
  <si>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</si>
  <si>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</si>
  <si>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</si>
  <si>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</si>
  <si>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</si>
  <si>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</si>
  <si>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</si>
  <si>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</si>
  <si>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</si>
  <si>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</si>
  <si>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</si>
  <si>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</si>
  <si>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</si>
  <si>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</si>
  <si>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</si>
  <si>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</si>
  <si>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</si>
  <si>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</si>
  <si>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</si>
  <si>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</si>
  <si>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</si>
  <si>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</si>
  <si>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</si>
  <si>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</si>
  <si>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</si>
  <si>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</si>
  <si>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</si>
  <si>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</si>
  <si>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</si>
  <si>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</si>
  <si>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</si>
  <si>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</si>
  <si>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</si>
  <si>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</si>
  <si>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</si>
  <si>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</si>
  <si>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</si>
  <si>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</si>
  <si>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</si>
  <si>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</si>
  <si>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</si>
  <si>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</si>
  <si>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</si>
  <si>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</si>
  <si>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</si>
  <si>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</si>
  <si>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</si>
  <si>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</si>
  <si>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</si>
  <si>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</si>
  <si>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</si>
  <si>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</si>
  <si>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</si>
  <si>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</si>
  <si>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</si>
  <si>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</si>
  <si>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</si>
  <si>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</si>
  <si>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</si>
  <si>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</si>
  <si>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</si>
  <si>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</si>
  <si>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</si>
  <si>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</si>
  <si>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</si>
  <si>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</si>
  <si>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</si>
  <si>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</si>
  <si>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</si>
  <si>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</si>
  <si>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</si>
  <si>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</si>
  <si>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</si>
  <si>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</si>
  <si>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</si>
  <si>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</si>
  <si>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</si>
  <si>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</si>
  <si>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</si>
  <si>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</si>
  <si>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</si>
  <si>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</si>
  <si>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</si>
  <si>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</si>
  <si>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</si>
  <si>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</si>
  <si>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</si>
  <si>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</si>
  <si>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</si>
  <si>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</si>
  <si>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</si>
  <si>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</si>
  <si>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</si>
  <si>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</si>
  <si>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</si>
  <si>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</si>
  <si>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</si>
  <si>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</si>
  <si>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</si>
  <si>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</si>
  <si>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</si>
  <si>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</si>
  <si>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</si>
  <si>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</si>
  <si>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</si>
  <si>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</si>
  <si>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</si>
  <si>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</si>
  <si>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</si>
  <si>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</si>
  <si>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</si>
  <si>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</si>
  <si>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</si>
  <si>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</si>
  <si>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</si>
  <si>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</si>
  <si>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</si>
  <si>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</si>
  <si>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</si>
  <si>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</si>
  <si>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</si>
  <si>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</si>
  <si>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</si>
  <si>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</si>
  <si>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</si>
  <si>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</si>
  <si>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</si>
  <si>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</si>
  <si>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</si>
  <si>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</si>
  <si>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</si>
  <si>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</si>
  <si>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</si>
  <si>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</si>
  <si>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</si>
  <si>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</si>
  <si>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</si>
  <si>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</si>
  <si>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</si>
  <si>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</si>
  <si>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</si>
  <si>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</si>
  <si>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</si>
  <si>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</si>
  <si>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</si>
  <si>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</si>
  <si>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</si>
  <si>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</si>
  <si>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</si>
  <si>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</si>
  <si>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</si>
  <si>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</si>
  <si>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</si>
  <si>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</si>
  <si>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</si>
  <si>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</si>
  <si>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</si>
  <si>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</si>
  <si>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</si>
  <si>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</si>
  <si>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</si>
  <si>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</si>
  <si>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</si>
  <si>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</si>
  <si>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</si>
  <si>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</si>
  <si>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</si>
  <si>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</si>
  <si>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</si>
  <si>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</si>
  <si>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</si>
  <si>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</si>
  <si>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</si>
  <si>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</si>
  <si>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</si>
  <si>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</si>
  <si>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</si>
  <si>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</si>
  <si>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</si>
  <si>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</si>
  <si>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</si>
  <si>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</si>
  <si>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</si>
  <si>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</si>
  <si>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</si>
  <si>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</si>
  <si>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</si>
  <si>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</si>
  <si>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</si>
  <si>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</si>
  <si>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</si>
  <si>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</si>
  <si>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</si>
  <si>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</si>
  <si>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</si>
  <si>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</si>
  <si>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</si>
  <si>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</si>
  <si>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</si>
  <si>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</si>
  <si>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</si>
  <si>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</si>
  <si>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</si>
  <si>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</si>
  <si>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</si>
  <si>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</si>
  <si>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</si>
  <si>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</si>
  <si>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</si>
  <si>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</si>
  <si>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</si>
  <si>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</si>
  <si>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</si>
  <si>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</si>
  <si>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</si>
  <si>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</si>
  <si>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</si>
  <si>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</si>
  <si>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</si>
  <si>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</si>
  <si>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</si>
  <si>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</si>
  <si>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</si>
  <si>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</si>
  <si>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</si>
  <si>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</si>
  <si>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</si>
  <si>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</si>
  <si>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</si>
  <si>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</si>
  <si>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</si>
  <si>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</si>
  <si>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</si>
  <si>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</si>
  <si>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</si>
  <si>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</si>
  <si>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</si>
  <si>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</si>
  <si>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</si>
  <si>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</si>
  <si>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</si>
  <si>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</si>
  <si>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</si>
  <si>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</si>
  <si>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</si>
  <si>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</si>
  <si>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</si>
  <si>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</si>
  <si>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</si>
  <si>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</si>
  <si>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</si>
  <si>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</si>
  <si>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</si>
  <si>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</si>
  <si>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</si>
  <si>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</si>
  <si>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</si>
  <si>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</si>
  <si>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</si>
  <si>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</si>
  <si>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</si>
  <si>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</si>
  <si>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</si>
  <si>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</si>
  <si>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</si>
  <si>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</si>
  <si>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</si>
  <si>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</si>
  <si>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</si>
  <si>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</si>
  <si>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</si>
  <si>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</si>
  <si>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</si>
  <si>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</si>
  <si>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</si>
  <si>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</si>
  <si>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</si>
  <si>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</si>
  <si>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</si>
  <si>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</si>
  <si>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</si>
  <si>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</si>
  <si>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</si>
  <si>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</si>
  <si>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</si>
  <si>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</si>
  <si>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</si>
  <si>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</si>
  <si>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</si>
  <si>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</si>
  <si>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</si>
  <si>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</si>
  <si>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</si>
  <si>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</si>
  <si>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</si>
  <si>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</si>
  <si>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</si>
  <si>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</si>
  <si>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</si>
  <si>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</si>
  <si>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</si>
  <si>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</si>
  <si>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</si>
  <si>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</si>
  <si>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</si>
  <si>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</si>
  <si>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</si>
  <si>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</si>
  <si>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</si>
  <si>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</si>
  <si>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</si>
  <si>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</si>
  <si>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</si>
  <si>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</si>
  <si>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</si>
  <si>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</si>
  <si>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</si>
  <si>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</si>
  <si>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</si>
  <si>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</si>
  <si>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</si>
  <si>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</si>
  <si>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</si>
  <si>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</si>
  <si>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</si>
  <si>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</si>
  <si>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</si>
  <si>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</si>
  <si>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</si>
  <si>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</si>
  <si>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</si>
  <si>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</si>
  <si>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</si>
  <si>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</si>
  <si>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</si>
  <si>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</si>
  <si>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</si>
  <si>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</si>
  <si>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</si>
  <si>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</si>
  <si>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</si>
  <si>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</si>
  <si>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</si>
  <si>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</si>
  <si>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</si>
  <si>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</si>
  <si>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</si>
  <si>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</si>
  <si>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</si>
  <si>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</si>
  <si>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</si>
  <si>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</si>
  <si>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</si>
  <si>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</si>
  <si>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</si>
  <si>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</si>
  <si>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</si>
  <si>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</si>
  <si>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</si>
  <si>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</si>
  <si>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</si>
  <si>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</si>
  <si>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</si>
  <si>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</si>
  <si>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</si>
  <si>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</si>
  <si>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</si>
  <si>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</si>
  <si>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</si>
  <si>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</si>
  <si>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</si>
  <si>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</si>
  <si>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</si>
  <si>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</si>
  <si>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</si>
  <si>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</si>
  <si>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</si>
  <si>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</si>
  <si>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</si>
  <si>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</si>
  <si>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</si>
  <si>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</si>
  <si>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</si>
  <si>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</si>
  <si>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</si>
  <si>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</si>
  <si>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</si>
  <si>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</si>
  <si>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</si>
  <si>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</si>
  <si>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</si>
  <si>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</si>
  <si>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</si>
  <si>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</si>
  <si>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</si>
  <si>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</si>
  <si>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</si>
  <si>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</si>
  <si>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</si>
  <si>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</si>
  <si>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</si>
  <si>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</si>
  <si>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</si>
  <si>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</si>
  <si>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</si>
  <si>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</si>
  <si>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</si>
  <si>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</si>
  <si>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</si>
  <si>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</si>
  <si>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</si>
  <si>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</si>
  <si>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</si>
  <si>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</si>
  <si>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</si>
  <si>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</si>
  <si>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</si>
  <si>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</si>
  <si>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</si>
  <si>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</si>
  <si>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</si>
  <si>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</si>
  <si>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</si>
  <si>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</si>
  <si>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</si>
  <si>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</si>
  <si>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</si>
  <si>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</si>
  <si>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</si>
  <si>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</si>
  <si>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</si>
  <si>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</si>
  <si>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</si>
  <si>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</si>
  <si>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</si>
  <si>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</si>
  <si>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</si>
  <si>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</si>
  <si>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</si>
  <si>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</si>
  <si>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</si>
  <si>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</si>
  <si>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</si>
  <si>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</si>
  <si>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</si>
  <si>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</si>
  <si>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</si>
  <si>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</si>
  <si>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</si>
  <si>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</si>
  <si>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</si>
  <si>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</si>
  <si>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</si>
  <si>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</si>
  <si>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</si>
  <si>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</si>
  <si>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</si>
  <si>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</si>
  <si>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</si>
  <si>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</si>
  <si>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</si>
  <si>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</si>
  <si>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</si>
  <si>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</si>
  <si>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</si>
  <si>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</si>
  <si>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</si>
  <si>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</si>
  <si>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</si>
  <si>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</si>
  <si>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</si>
  <si>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</si>
  <si>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</si>
  <si>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</si>
  <si>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</si>
  <si>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</si>
  <si>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</si>
  <si>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</si>
  <si>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</si>
  <si>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</si>
  <si>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</si>
  <si>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</si>
  <si>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</si>
  <si>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</si>
  <si>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</si>
  <si>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</si>
  <si>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</si>
  <si>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</si>
  <si>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</si>
  <si>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</si>
  <si>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</si>
  <si>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</si>
  <si>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</si>
  <si>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</si>
  <si>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</si>
  <si>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</si>
  <si>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</si>
  <si>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</si>
  <si>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</si>
  <si>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</si>
  <si>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</si>
  <si>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</si>
  <si>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</si>
  <si>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</si>
  <si>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</si>
  <si>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</si>
  <si>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</si>
  <si>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</si>
  <si>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</si>
  <si>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</si>
  <si>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</si>
  <si>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</si>
  <si>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</si>
  <si>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</si>
  <si>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</si>
  <si>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</si>
  <si>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</si>
  <si>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</si>
  <si>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</si>
  <si>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</si>
  <si>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</si>
  <si>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</si>
  <si>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</si>
  <si>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</si>
  <si>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</si>
  <si>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</si>
  <si>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</si>
  <si>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</si>
  <si>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</si>
  <si>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</si>
  <si>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</si>
  <si>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</si>
  <si>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</si>
  <si>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</si>
  <si>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</si>
  <si>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</si>
  <si>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</si>
  <si>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</si>
  <si>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</si>
  <si>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</si>
  <si>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</si>
  <si>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</si>
  <si>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</si>
  <si>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</si>
  <si>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</si>
  <si>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</si>
  <si>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</si>
  <si>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</si>
  <si>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</si>
  <si>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</si>
  <si>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</si>
  <si>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</si>
  <si>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</si>
  <si>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</si>
  <si>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</si>
  <si>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</si>
  <si>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</si>
  <si>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</si>
  <si>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</si>
  <si>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</si>
  <si>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</si>
  <si>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</si>
  <si>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</si>
  <si>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</si>
  <si>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</si>
  <si>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</si>
  <si>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</si>
  <si>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</si>
  <si>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</si>
  <si>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</si>
  <si>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</si>
  <si>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</si>
  <si>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</si>
  <si>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</si>
  <si>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</si>
  <si>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</si>
  <si>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</si>
  <si>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</si>
  <si>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</si>
  <si>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</si>
  <si>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</si>
  <si>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</si>
  <si>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</si>
  <si>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</si>
  <si>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</si>
  <si>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</si>
  <si>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</si>
  <si>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</si>
  <si>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</si>
  <si>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</si>
  <si>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</si>
  <si>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</si>
  <si>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</si>
  <si>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</si>
  <si>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</si>
  <si>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</si>
  <si>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</si>
  <si>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</si>
  <si>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</si>
  <si>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</si>
  <si>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</si>
  <si>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</si>
  <si>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</si>
  <si>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</si>
  <si>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</si>
  <si>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</si>
  <si>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</si>
  <si>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</si>
  <si>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</si>
  <si>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</si>
  <si>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</si>
  <si>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</si>
  <si>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</si>
  <si>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</si>
  <si>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</si>
  <si>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</si>
  <si>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</si>
  <si>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</si>
  <si>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</si>
  <si>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</si>
  <si>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</si>
  <si>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</si>
  <si>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</si>
  <si>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</si>
  <si>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</si>
  <si>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</si>
  <si>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</si>
  <si>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</si>
  <si>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</si>
  <si>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</si>
  <si>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</si>
  <si>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</si>
  <si>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</si>
  <si>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</si>
  <si>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</si>
  <si>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</si>
  <si>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</si>
  <si>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</si>
  <si>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</si>
  <si>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</si>
  <si>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</si>
  <si>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</si>
  <si>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</si>
  <si>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</si>
  <si>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</si>
  <si>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</si>
  <si>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</si>
  <si>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</si>
  <si>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</si>
  <si>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</si>
  <si>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</si>
  <si>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</si>
  <si>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</si>
  <si>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</si>
  <si>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</si>
  <si>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</si>
  <si>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</si>
  <si>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</si>
  <si>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</si>
  <si>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</si>
  <si>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</si>
  <si>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</si>
  <si>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</si>
  <si>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</si>
  <si>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</si>
  <si>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</si>
  <si>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</si>
  <si>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</si>
  <si>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</si>
  <si>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</si>
  <si>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</si>
  <si>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</si>
  <si>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</si>
  <si>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</si>
  <si>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</si>
  <si>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</si>
  <si>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</si>
  <si>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</si>
  <si>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</si>
  <si>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</si>
  <si>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</si>
  <si>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</si>
  <si>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</si>
  <si>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</si>
  <si>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</si>
  <si>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</si>
  <si>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</si>
  <si>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</si>
  <si>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</si>
  <si>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</si>
  <si>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</si>
  <si>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</si>
  <si>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</si>
  <si>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</si>
  <si>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</si>
  <si>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</si>
  <si>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</si>
  <si>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</si>
  <si>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</si>
  <si>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</si>
  <si>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</si>
  <si>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</si>
  <si>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</si>
  <si>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</si>
  <si>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</si>
  <si>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</si>
  <si>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</si>
  <si>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</si>
  <si>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</si>
  <si>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</si>
  <si>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</si>
  <si>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</si>
  <si>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</si>
  <si>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</si>
  <si>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</si>
  <si>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</si>
  <si>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</si>
  <si>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</si>
  <si>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</si>
  <si>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</si>
  <si>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</si>
  <si>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</si>
  <si>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</si>
  <si>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</si>
  <si>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</si>
  <si>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</si>
  <si>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</si>
  <si>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</si>
  <si>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</si>
  <si>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</si>
  <si>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</si>
  <si>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</si>
  <si>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</si>
  <si>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</si>
  <si>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</si>
  <si>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</si>
  <si>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</si>
  <si>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</si>
  <si>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</si>
  <si>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</si>
  <si>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</si>
  <si>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</si>
  <si>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</si>
  <si>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</si>
  <si>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</si>
  <si>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</si>
  <si>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</si>
  <si>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</si>
  <si>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</si>
  <si>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</si>
  <si>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</si>
  <si>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</si>
  <si>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</si>
  <si>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</si>
  <si>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</si>
  <si>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</si>
  <si>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</si>
  <si>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</si>
  <si>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</si>
  <si>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</si>
  <si>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</si>
  <si>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</si>
  <si>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</si>
  <si>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</si>
  <si>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</si>
  <si>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</si>
  <si>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</si>
  <si>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</si>
  <si>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</si>
  <si>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</si>
  <si>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</si>
  <si>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</si>
  <si>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</si>
  <si>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</si>
  <si>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</si>
  <si>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</si>
  <si>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</si>
  <si>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</si>
  <si>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</si>
  <si>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</si>
  <si>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</si>
  <si>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</si>
  <si>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</si>
  <si>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</si>
  <si>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</si>
  <si>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</si>
  <si>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</si>
  <si>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</si>
  <si>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</si>
  <si>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</si>
  <si>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</si>
  <si>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</si>
  <si>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</si>
  <si>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</si>
  <si>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</si>
  <si>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</si>
  <si>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</si>
  <si>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</si>
  <si>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</si>
  <si>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</si>
  <si>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</si>
  <si>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</si>
  <si>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</si>
  <si>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</si>
  <si>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</si>
  <si>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</si>
  <si>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</si>
  <si>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</si>
  <si>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</si>
  <si>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</si>
  <si>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</si>
  <si>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</si>
  <si>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</si>
  <si>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</si>
  <si>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</si>
  <si>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</si>
  <si>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</si>
  <si>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</si>
  <si>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</si>
  <si>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</si>
  <si>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</si>
  <si>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</si>
  <si>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</si>
  <si>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</si>
  <si>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</si>
  <si>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</si>
  <si>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</si>
  <si>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</si>
  <si>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</si>
  <si>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</si>
  <si>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</si>
  <si>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</si>
  <si>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</si>
  <si>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</si>
  <si>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</si>
  <si>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</si>
  <si>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</si>
  <si>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</si>
  <si>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</si>
  <si>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</si>
  <si>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</si>
  <si>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</si>
  <si>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</si>
  <si>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</si>
  <si>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</si>
  <si>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</si>
  <si>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</si>
  <si>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</si>
  <si>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</si>
  <si>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</si>
  <si>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</si>
  <si>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</si>
  <si>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</si>
  <si>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</si>
  <si>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</si>
  <si>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</si>
  <si>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</si>
  <si>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</si>
  <si>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</si>
  <si>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</si>
  <si>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</si>
  <si>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</si>
  <si>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</si>
  <si>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</si>
  <si>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</si>
  <si>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</si>
  <si>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</si>
  <si>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</si>
  <si>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</si>
  <si>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</si>
  <si>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</si>
  <si>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</si>
  <si>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</si>
  <si>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</si>
  <si>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</si>
  <si>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</si>
  <si>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</si>
  <si>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</si>
  <si>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</si>
  <si>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</si>
  <si>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</si>
  <si>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</si>
  <si>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</si>
  <si>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</si>
  <si>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</si>
  <si>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</si>
  <si>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</si>
  <si>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</si>
  <si>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</si>
  <si>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</si>
  <si>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</si>
  <si>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</si>
  <si>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</si>
  <si>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</si>
  <si>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</si>
  <si>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</si>
  <si>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</si>
  <si>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</si>
  <si>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</si>
  <si>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</si>
  <si>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</si>
  <si>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</si>
  <si>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</si>
  <si>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</si>
  <si>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</si>
  <si>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</si>
  <si>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</si>
  <si>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</si>
  <si>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</si>
  <si>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</si>
  <si>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</si>
  <si>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</si>
  <si>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</si>
  <si>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</si>
  <si>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</si>
  <si>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</si>
  <si>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</si>
  <si>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</si>
  <si>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</si>
  <si>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</si>
  <si>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</si>
  <si>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</si>
  <si>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</si>
  <si>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</si>
  <si>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</si>
  <si>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</si>
  <si>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</si>
  <si>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</si>
  <si>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</si>
  <si>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</si>
  <si>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</si>
  <si>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</si>
  <si>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</si>
  <si>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</si>
  <si>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</si>
  <si>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</si>
  <si>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</si>
  <si>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</si>
  <si>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</si>
  <si>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</si>
  <si>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</si>
  <si>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</si>
  <si>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</si>
  <si>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</si>
  <si>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</si>
  <si>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</si>
  <si>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</si>
  <si>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</si>
  <si>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</si>
  <si>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</si>
  <si>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</si>
  <si>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</si>
  <si>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</si>
  <si>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</si>
  <si>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</si>
  <si>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</si>
  <si>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</si>
  <si>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</si>
  <si>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</si>
  <si>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</si>
  <si>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</si>
  <si>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</si>
  <si>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</si>
  <si>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</si>
  <si>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</si>
  <si>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</si>
  <si>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</si>
  <si>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</si>
  <si>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</si>
  <si>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</si>
  <si>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</si>
  <si>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</si>
  <si>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</si>
  <si>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</si>
  <si>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</si>
  <si>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</si>
  <si>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</si>
  <si>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</si>
  <si>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</si>
  <si>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</si>
  <si>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</si>
  <si>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</si>
  <si>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</si>
  <si>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</si>
  <si>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</si>
  <si>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</si>
  <si>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</si>
  <si>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</si>
  <si>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</si>
  <si>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</si>
  <si>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</si>
  <si>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</si>
  <si>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</si>
  <si>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</si>
  <si>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</si>
  <si>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</si>
  <si>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</si>
  <si>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</si>
  <si>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</si>
  <si>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</si>
  <si>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</si>
  <si>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</si>
  <si>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</si>
  <si>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</si>
  <si>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</si>
  <si>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</si>
  <si>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</si>
  <si>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</si>
  <si>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</si>
  <si>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</si>
  <si>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</si>
  <si>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</si>
  <si>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</si>
  <si>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</si>
  <si>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</si>
  <si>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</si>
  <si>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</si>
  <si>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</si>
  <si>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</si>
  <si>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</si>
  <si>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</si>
  <si>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</si>
  <si>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</si>
  <si>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</si>
  <si>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</si>
  <si>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</si>
  <si>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</si>
  <si>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</si>
  <si>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</si>
  <si>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</si>
  <si>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</si>
  <si>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</si>
  <si>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</si>
  <si>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</si>
  <si>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</si>
  <si>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</si>
  <si>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</si>
  <si>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</si>
  <si>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</si>
  <si>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</si>
  <si>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</si>
  <si>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</si>
  <si>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</si>
  <si>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</si>
  <si>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</si>
  <si>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</si>
  <si>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</si>
  <si>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</si>
  <si>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</si>
  <si>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</si>
  <si>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</si>
  <si>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</si>
  <si>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</si>
  <si>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</si>
  <si>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</si>
  <si>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</si>
  <si>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</si>
  <si>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</si>
  <si>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</si>
  <si>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</si>
  <si>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</si>
  <si>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</si>
  <si>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</si>
  <si>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</si>
  <si>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</si>
  <si>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</si>
  <si>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</si>
  <si>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</si>
  <si>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</si>
  <si>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</si>
  <si>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</si>
  <si>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</si>
  <si>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</si>
  <si>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</si>
  <si>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</si>
  <si>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</si>
  <si>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</si>
  <si>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</si>
  <si>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</si>
  <si>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</si>
  <si>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</si>
  <si>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</si>
  <si>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</si>
  <si>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</si>
  <si>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</si>
  <si>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</si>
  <si>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</si>
  <si>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</si>
  <si>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</si>
  <si>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</si>
  <si>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</si>
  <si>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</si>
  <si>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</si>
  <si>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</si>
  <si>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</si>
  <si>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</si>
  <si>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</si>
  <si>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</si>
  <si>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</si>
  <si>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</si>
  <si>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</si>
  <si>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</si>
  <si>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</si>
  <si>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</si>
  <si>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</si>
  <si>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</si>
  <si>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</si>
  <si>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</si>
  <si>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</si>
  <si>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</si>
  <si>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</si>
  <si>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</si>
  <si>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</si>
  <si>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</si>
  <si>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</si>
  <si>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</si>
  <si>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</si>
  <si>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</si>
  <si>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</si>
  <si>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</si>
  <si>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</si>
  <si>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</si>
  <si>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</si>
  <si>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</si>
  <si>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</si>
  <si>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</si>
  <si>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</si>
  <si>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</si>
  <si>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</si>
  <si>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</si>
  <si>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</si>
  <si>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</si>
  <si>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</si>
  <si>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</si>
  <si>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</si>
  <si>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</si>
  <si>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</si>
  <si>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</si>
  <si>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</si>
  <si>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</si>
  <si>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</si>
  <si>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</si>
  <si>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</si>
  <si>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</si>
  <si>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</si>
  <si>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</si>
  <si>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</si>
  <si>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</si>
  <si>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</si>
  <si>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</si>
  <si>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</si>
  <si>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</si>
  <si>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</si>
  <si>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</si>
  <si>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</si>
  <si>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</si>
  <si>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</si>
  <si>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</si>
  <si>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</si>
  <si>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</si>
  <si>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</si>
  <si>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</si>
  <si>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</si>
  <si>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</si>
  <si>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</si>
  <si>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</si>
  <si>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</si>
  <si>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</si>
  <si>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</si>
  <si>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</si>
  <si>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</si>
  <si>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</si>
  <si>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</si>
  <si>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</si>
  <si>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</si>
  <si>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</si>
  <si>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</si>
  <si>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</si>
  <si>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</si>
  <si>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</si>
  <si>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</si>
  <si>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</si>
  <si>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</si>
  <si>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</si>
  <si>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</si>
  <si>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</si>
  <si>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</si>
  <si>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</si>
  <si>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</si>
  <si>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</si>
  <si>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</si>
  <si>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</si>
  <si>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</si>
  <si>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</si>
  <si>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</si>
  <si>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</si>
  <si>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</si>
  <si>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</si>
  <si>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</si>
  <si>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</si>
  <si>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</si>
  <si>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</si>
  <si>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</si>
  <si>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</si>
  <si>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</si>
  <si>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</si>
  <si>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</si>
  <si>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</si>
  <si>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</si>
  <si>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</si>
  <si>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</si>
  <si>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</si>
  <si>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</si>
  <si>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</si>
  <si>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</si>
  <si>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</si>
  <si>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</si>
  <si>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</si>
  <si>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</si>
  <si>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</si>
  <si>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</si>
  <si>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</si>
  <si>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</si>
  <si>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</si>
  <si>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</si>
  <si>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</si>
  <si>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</si>
  <si>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</si>
  <si>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</si>
  <si>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</si>
  <si>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</si>
  <si>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</si>
  <si>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</si>
  <si>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</si>
  <si>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</si>
  <si>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</si>
  <si>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</si>
  <si>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</si>
  <si>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</si>
  <si>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</si>
  <si>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</si>
  <si>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</si>
  <si>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</si>
  <si>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</si>
  <si>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</si>
  <si>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</si>
  <si>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</si>
  <si>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</si>
  <si>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</si>
  <si>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</si>
  <si>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</si>
  <si>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</si>
  <si>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</si>
  <si>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</si>
  <si>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</si>
  <si>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</si>
  <si>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</si>
  <si>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</si>
  <si>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</si>
  <si>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</si>
  <si>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</si>
  <si>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</si>
  <si>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</si>
  <si>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</si>
  <si>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</si>
  <si>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</si>
  <si>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</si>
  <si>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</si>
  <si>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</si>
  <si>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</si>
  <si>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</si>
  <si>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</si>
  <si>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</si>
  <si>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</si>
  <si>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</si>
  <si>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</si>
  <si>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</si>
  <si>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</si>
  <si>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</si>
  <si>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</si>
  <si>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</si>
  <si>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</si>
  <si>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</si>
  <si>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</si>
  <si>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</si>
  <si>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</si>
  <si>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</si>
  <si>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</si>
  <si>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</si>
  <si>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</si>
  <si>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</si>
  <si>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</si>
  <si>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</si>
  <si>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</si>
  <si>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</si>
  <si>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</si>
  <si>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</si>
  <si>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</si>
  <si>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</si>
  <si>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</si>
  <si>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</si>
  <si>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</si>
  <si>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</si>
  <si>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</si>
  <si>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</si>
  <si>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</si>
  <si>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</si>
  <si>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</si>
  <si>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</si>
  <si>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</si>
  <si>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</si>
  <si>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</si>
  <si>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</si>
  <si>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</si>
  <si>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</si>
  <si>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</si>
  <si>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</si>
  <si>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</si>
  <si>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</si>
  <si>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</si>
  <si>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</si>
  <si>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</si>
  <si>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</si>
  <si>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</si>
  <si>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</si>
  <si>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</si>
  <si>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</si>
  <si>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</si>
  <si>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</si>
  <si>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</si>
  <si>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</si>
  <si>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</si>
  <si>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</si>
  <si>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</si>
  <si>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</si>
  <si>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</si>
  <si>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</si>
  <si>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</si>
  <si>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</si>
  <si>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</si>
  <si>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</si>
  <si>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</si>
  <si>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</si>
  <si>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</si>
  <si>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</si>
  <si>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</si>
  <si>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</si>
  <si>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</si>
  <si>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</si>
  <si>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</si>
  <si>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</si>
  <si>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</si>
  <si>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</si>
  <si>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</si>
  <si>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</si>
  <si>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</si>
  <si>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</si>
  <si>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</si>
  <si>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</si>
  <si>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</si>
  <si>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</si>
  <si>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</si>
  <si>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</si>
  <si>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</si>
  <si>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</si>
  <si>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</si>
  <si>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</si>
  <si>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</si>
  <si>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</si>
  <si>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</si>
  <si>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</si>
  <si>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</si>
  <si>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</si>
  <si>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</si>
  <si>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</si>
  <si>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</si>
  <si>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</si>
  <si>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</si>
  <si>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</si>
  <si>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</si>
  <si>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</si>
  <si>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</si>
  <si>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</si>
  <si>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</si>
  <si>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</si>
  <si>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</si>
  <si>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</si>
  <si>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</si>
  <si>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</si>
  <si>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</si>
  <si>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</si>
  <si>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</si>
  <si>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</si>
  <si>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</si>
  <si>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</si>
  <si>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</si>
  <si>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</si>
  <si>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</si>
  <si>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</si>
  <si>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</si>
  <si>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</si>
  <si>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</si>
  <si>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</si>
  <si>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</si>
  <si>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</si>
  <si>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</si>
  <si>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</si>
  <si>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</si>
  <si>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</si>
  <si>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</si>
  <si>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</si>
  <si>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</si>
  <si>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</si>
  <si>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</si>
  <si>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</si>
  <si>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</si>
  <si>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</si>
  <si>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</si>
  <si>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</si>
  <si>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</si>
  <si>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</si>
  <si>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</si>
  <si>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</si>
  <si>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</si>
  <si>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</si>
  <si>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</si>
  <si>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</si>
  <si>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</si>
  <si>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</si>
  <si>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</si>
  <si>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</si>
  <si>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</si>
  <si>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</si>
  <si>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</si>
  <si>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</si>
  <si>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</si>
  <si>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</si>
  <si>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</si>
  <si>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</si>
  <si>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</si>
  <si>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</si>
  <si>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</si>
  <si>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</si>
  <si>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</si>
  <si>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</si>
  <si>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</si>
  <si>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</si>
  <si>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</si>
  <si>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</si>
  <si>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</si>
  <si>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</si>
  <si>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</si>
  <si>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</si>
  <si>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</si>
  <si>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</si>
  <si>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</si>
  <si>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</si>
  <si>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</si>
  <si>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</si>
  <si>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</si>
  <si>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</si>
  <si>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</si>
  <si>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</si>
  <si>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</si>
  <si>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</si>
  <si>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</si>
  <si>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</si>
  <si>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</si>
  <si>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</si>
  <si>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</si>
  <si>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</si>
  <si>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</si>
  <si>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</si>
  <si>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</si>
  <si>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</si>
  <si>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</si>
  <si>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</si>
  <si>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</si>
  <si>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</si>
  <si>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</si>
  <si>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</si>
  <si>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</si>
  <si>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</si>
  <si>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</si>
  <si>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</si>
  <si>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</si>
  <si>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</si>
  <si>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</si>
  <si>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</si>
  <si>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</si>
  <si>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</si>
  <si>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</si>
  <si>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</si>
  <si>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</si>
  <si>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</si>
  <si>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</si>
  <si>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</si>
  <si>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</si>
  <si>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</si>
  <si>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</si>
  <si>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</si>
  <si>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</si>
  <si>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</si>
  <si>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</si>
  <si>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</si>
  <si>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</si>
  <si>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</si>
  <si>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</si>
  <si>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</si>
  <si>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</si>
  <si>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</si>
  <si>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</si>
  <si>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</si>
  <si>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</si>
  <si>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</si>
  <si>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</si>
  <si>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</si>
  <si>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</si>
  <si>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</si>
  <si>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</si>
  <si>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</si>
  <si>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</si>
  <si>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</si>
  <si>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</si>
  <si>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</si>
  <si>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</si>
  <si>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</si>
  <si>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</si>
  <si>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</si>
  <si>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</si>
  <si>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</si>
  <si>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</si>
  <si>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</si>
  <si>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</si>
  <si>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</si>
  <si>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</si>
  <si>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</si>
  <si>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</si>
  <si>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</si>
  <si>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</si>
  <si>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</si>
  <si>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</si>
  <si>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</si>
  <si>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</si>
  <si>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</si>
  <si>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</si>
  <si>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</si>
  <si>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</si>
  <si>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</si>
  <si>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</si>
  <si>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</si>
  <si>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</si>
  <si>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</si>
  <si>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</si>
  <si>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</si>
  <si>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</si>
  <si>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</si>
  <si>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</si>
  <si>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</si>
  <si>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</si>
  <si>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</si>
  <si>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</si>
  <si>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</si>
  <si>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</si>
  <si>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</si>
  <si>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</si>
  <si>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</si>
  <si>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</si>
  <si>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</si>
  <si>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</si>
  <si>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</si>
  <si>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</si>
  <si>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</si>
  <si>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</si>
  <si>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</si>
  <si>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</si>
  <si>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</si>
  <si>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</si>
  <si>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</si>
  <si>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</si>
  <si>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</si>
  <si>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</si>
  <si>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</si>
  <si>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</si>
  <si>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</si>
  <si>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</si>
  <si>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</si>
  <si>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</si>
  <si>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</si>
  <si>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</si>
  <si>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</si>
  <si>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</si>
  <si>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</si>
  <si>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</si>
  <si>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</si>
  <si>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</si>
  <si>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</si>
  <si>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</si>
  <si>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</si>
  <si>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</si>
  <si>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</si>
  <si>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</si>
  <si>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</si>
  <si>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</si>
  <si>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</si>
  <si>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</si>
  <si>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</si>
  <si>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</si>
  <si>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</si>
  <si>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</si>
  <si>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</si>
  <si>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</si>
  <si>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</si>
  <si>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</si>
  <si>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</si>
  <si>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</si>
  <si>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</si>
  <si>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</si>
  <si>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</si>
  <si>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</si>
  <si>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</si>
  <si>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</si>
  <si>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</si>
  <si>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</si>
  <si>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</si>
  <si>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</si>
  <si>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</si>
  <si>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</si>
  <si>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</si>
  <si>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</si>
  <si>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</si>
  <si>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</si>
  <si>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</si>
  <si>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</si>
  <si>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</si>
  <si>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</si>
  <si>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</si>
  <si>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</si>
  <si>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</si>
  <si>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</si>
  <si>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</si>
  <si>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</si>
  <si>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</si>
  <si>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</si>
  <si>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</si>
  <si>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</si>
  <si>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</si>
  <si>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</si>
  <si>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</si>
  <si>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</si>
  <si>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</si>
  <si>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</si>
  <si>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</si>
  <si>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</si>
  <si>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</si>
  <si>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</si>
  <si>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</si>
  <si>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</si>
  <si>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</si>
  <si>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</si>
  <si>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</si>
  <si>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</si>
  <si>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</si>
  <si>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</si>
  <si>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</si>
  <si>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</si>
  <si>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</si>
  <si>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</si>
  <si>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</si>
  <si>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</si>
  <si>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</si>
  <si>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</si>
  <si>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</si>
  <si>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</si>
  <si>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</si>
  <si>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</si>
  <si>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</si>
  <si>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</si>
  <si>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</si>
  <si>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</si>
  <si>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</si>
  <si>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</si>
  <si>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</si>
  <si>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</si>
  <si>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</si>
  <si>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</si>
  <si>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</si>
  <si>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</si>
  <si>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</si>
  <si>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</si>
  <si>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</si>
  <si>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</si>
  <si>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</si>
  <si>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</si>
  <si>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</si>
  <si>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</si>
  <si>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</si>
  <si>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</si>
  <si>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</si>
  <si>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</si>
  <si>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</si>
  <si>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</si>
  <si>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</si>
  <si>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</si>
  <si>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</si>
  <si>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</si>
  <si>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</si>
  <si>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</si>
  <si>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</si>
  <si>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</si>
  <si>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</si>
  <si>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</si>
  <si>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</si>
  <si>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</si>
  <si>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</si>
  <si>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</si>
  <si>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</si>
  <si>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</si>
  <si>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</si>
  <si>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</si>
  <si>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</si>
  <si>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</si>
  <si>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</si>
  <si>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</si>
  <si>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</si>
  <si>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</si>
  <si>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</si>
  <si>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</si>
  <si>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</si>
  <si>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</si>
  <si>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</si>
  <si>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</si>
  <si>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</si>
  <si>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</si>
  <si>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</si>
  <si>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</si>
  <si>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</si>
  <si>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</si>
  <si>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</si>
  <si>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</si>
  <si>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</si>
  <si>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</si>
  <si>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</si>
  <si>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</si>
  <si>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</si>
  <si>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</si>
  <si>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</si>
  <si>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</si>
  <si>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</si>
  <si>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</si>
  <si>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</si>
  <si>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</si>
  <si>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</si>
  <si>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</si>
  <si>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</si>
  <si>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</si>
  <si>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</si>
  <si>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</si>
  <si>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</si>
  <si>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</si>
  <si>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</si>
  <si>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</si>
  <si>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</si>
  <si>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</si>
  <si>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</si>
  <si>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</si>
  <si>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</si>
  <si>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</si>
  <si>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</si>
  <si>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</si>
  <si>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</si>
  <si>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</si>
  <si>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</si>
  <si>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</si>
  <si>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</si>
  <si>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</si>
  <si>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</si>
  <si>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</si>
  <si>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</si>
  <si>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</si>
  <si>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</si>
  <si>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</si>
  <si>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</si>
  <si>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</si>
  <si>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</si>
  <si>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</si>
  <si>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</si>
  <si>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</si>
  <si>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</si>
  <si>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</si>
  <si>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</si>
  <si>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</si>
  <si>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</si>
  <si>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</si>
  <si>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</si>
  <si>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</si>
  <si>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</si>
  <si>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</si>
  <si>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</si>
  <si>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</si>
  <si>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</si>
  <si>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</si>
  <si>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</si>
  <si>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</si>
  <si>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</si>
  <si>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</si>
  <si>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</si>
  <si>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</si>
  <si>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</si>
  <si>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</si>
  <si>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</si>
  <si>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</si>
  <si>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</si>
  <si>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</si>
  <si>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</si>
  <si>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</si>
  <si>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</si>
  <si>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</si>
  <si>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</si>
  <si>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</si>
  <si>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</si>
  <si>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</si>
  <si>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</si>
  <si>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</si>
  <si>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</si>
  <si>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</si>
  <si>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</si>
  <si>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</si>
  <si>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</si>
  <si>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</si>
  <si>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</si>
  <si>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</si>
  <si>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</si>
  <si>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</si>
  <si>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</si>
  <si>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</si>
  <si>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</si>
  <si>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</si>
  <si>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</si>
  <si>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</si>
  <si>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</si>
  <si>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</si>
  <si>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</si>
  <si>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</si>
  <si>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</si>
  <si>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</si>
  <si>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</si>
  <si>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</si>
  <si>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</si>
  <si>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</si>
  <si>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</si>
  <si>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</si>
  <si>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</si>
  <si>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</si>
  <si>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</si>
  <si>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</si>
  <si>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</si>
  <si>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</si>
  <si>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</si>
  <si>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</si>
  <si>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</si>
  <si>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</si>
  <si>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</si>
  <si>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</si>
  <si>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</si>
  <si>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</si>
  <si>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</si>
  <si>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</si>
  <si>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</si>
  <si>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</si>
  <si>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</si>
  <si>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</si>
  <si>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</si>
  <si>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</si>
  <si>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</si>
  <si>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</si>
  <si>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</si>
  <si>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</si>
  <si>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</si>
  <si>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</si>
  <si>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</si>
  <si>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</si>
  <si>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</si>
  <si>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</si>
  <si>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</si>
  <si>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</si>
  <si>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</si>
  <si>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</si>
  <si>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</si>
  <si>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</si>
  <si>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</si>
  <si>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</si>
  <si>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</si>
  <si>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</si>
  <si>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</si>
  <si>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</si>
  <si>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</si>
  <si>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</si>
  <si>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</si>
  <si>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</si>
  <si>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</si>
  <si>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</si>
  <si>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</si>
  <si>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</si>
  <si>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</si>
  <si>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</si>
  <si>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</si>
  <si>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</si>
  <si>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</si>
  <si>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</si>
  <si>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</si>
  <si>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</si>
  <si>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</si>
  <si>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</si>
  <si>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</si>
  <si>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</si>
  <si>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</si>
  <si>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</si>
  <si>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</si>
  <si>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</si>
  <si>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</si>
  <si>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</si>
  <si>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</si>
  <si>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</si>
  <si>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</si>
  <si>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</si>
  <si>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</si>
  <si>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</si>
  <si>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</si>
  <si>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</si>
  <si>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</si>
  <si>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</si>
  <si>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</si>
  <si>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</si>
  <si>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</si>
  <si>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</si>
  <si>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</si>
  <si>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</si>
  <si>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</si>
  <si>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</si>
  <si>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</si>
  <si>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</si>
  <si>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</si>
  <si>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</si>
  <si>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</si>
  <si>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</si>
  <si>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</si>
  <si>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</si>
  <si>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</si>
  <si>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</si>
  <si>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</si>
  <si>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</si>
  <si>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</si>
  <si>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</si>
  <si>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</si>
  <si>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</si>
  <si>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</si>
  <si>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</si>
  <si>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</si>
  <si>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</si>
  <si>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</si>
  <si>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</si>
  <si>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</si>
  <si>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</si>
  <si>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</si>
  <si>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</si>
  <si>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</si>
  <si>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</si>
  <si>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</si>
  <si>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</si>
  <si>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</si>
  <si>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</si>
  <si>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</si>
  <si>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</si>
  <si>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</si>
  <si>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</si>
  <si>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</si>
  <si>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</si>
  <si>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</si>
  <si>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</si>
  <si>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</si>
  <si>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</si>
  <si>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</si>
  <si>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</si>
  <si>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</si>
  <si>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</si>
  <si>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</si>
  <si>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</si>
  <si>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</si>
  <si>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</si>
  <si>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</si>
  <si>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</si>
  <si>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</si>
  <si>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</si>
  <si>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</si>
  <si>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</si>
  <si>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</si>
  <si>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</si>
  <si>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</si>
  <si>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</si>
  <si>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</si>
  <si>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</si>
  <si>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</si>
  <si>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</si>
  <si>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</si>
  <si>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</si>
  <si>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</si>
  <si>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</si>
  <si>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</si>
  <si>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</si>
  <si>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</si>
  <si>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</si>
  <si>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</si>
  <si>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</si>
  <si>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</si>
  <si>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</si>
  <si>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</si>
  <si>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</si>
  <si>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</si>
  <si>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</si>
  <si>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</si>
  <si>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</si>
  <si>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</si>
  <si>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</si>
  <si>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</si>
  <si>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</si>
  <si>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</si>
  <si>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</si>
  <si>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</si>
  <si>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</si>
  <si>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</si>
  <si>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</si>
  <si>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</si>
  <si>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</si>
  <si>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</si>
  <si>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</si>
  <si>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</si>
  <si>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</si>
  <si>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</si>
  <si>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</si>
  <si>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</si>
  <si>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</si>
  <si>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</si>
  <si>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</si>
  <si>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</si>
  <si>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</si>
  <si>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</si>
  <si>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</si>
  <si>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</si>
  <si>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</si>
  <si>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</si>
  <si>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</si>
  <si>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</si>
  <si>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</si>
  <si>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</si>
  <si>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</si>
  <si>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</si>
  <si>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</si>
  <si>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</si>
  <si>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</si>
  <si>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</si>
  <si>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</si>
  <si>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</si>
  <si>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</si>
  <si>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</si>
  <si>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</si>
  <si>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</si>
  <si>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</si>
  <si>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</si>
  <si>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</si>
  <si>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</si>
  <si>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</si>
  <si>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</si>
  <si>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</si>
  <si>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</si>
  <si>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</si>
  <si>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</si>
  <si>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</si>
  <si>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</si>
  <si>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</si>
  <si>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</si>
  <si>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</si>
  <si>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</si>
  <si>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</si>
  <si>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</si>
  <si>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</si>
  <si>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</si>
  <si>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</si>
  <si>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</si>
  <si>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</si>
  <si>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</si>
  <si>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</si>
  <si>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</si>
  <si>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</si>
  <si>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</si>
  <si>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</si>
  <si>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</si>
  <si>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</si>
  <si>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</si>
  <si>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</si>
  <si>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</si>
  <si>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</si>
  <si>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</si>
  <si>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</si>
  <si>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</si>
  <si>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</si>
  <si>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</si>
  <si>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</si>
  <si>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</si>
  <si>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</si>
  <si>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</si>
  <si>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</si>
  <si>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</si>
  <si>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</si>
  <si>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</si>
  <si>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</si>
  <si>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</si>
  <si>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</si>
  <si>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</si>
  <si>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</si>
  <si>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</si>
  <si>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</si>
  <si>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</si>
  <si>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</si>
  <si>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</si>
  <si>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</si>
  <si>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</si>
  <si>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</si>
  <si>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</si>
  <si>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</si>
  <si>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</si>
  <si>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</si>
  <si>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</si>
  <si>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</si>
  <si>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</si>
  <si>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</si>
  <si>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</si>
  <si>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</si>
  <si>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</si>
  <si>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</si>
  <si>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</si>
  <si>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</si>
  <si>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</si>
  <si>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</si>
  <si>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</si>
  <si>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</si>
  <si>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</si>
  <si>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</si>
  <si>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</si>
  <si>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</si>
  <si>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</si>
  <si>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</si>
  <si>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</si>
  <si>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</si>
  <si>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</si>
  <si>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</si>
  <si>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</si>
  <si>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</si>
  <si>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</si>
  <si>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</si>
  <si>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</si>
  <si>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</si>
  <si>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</si>
  <si>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</si>
  <si>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</si>
  <si>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</si>
  <si>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</si>
  <si>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</si>
  <si>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</si>
  <si>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</si>
  <si>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</si>
  <si>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</si>
  <si>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</si>
  <si>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</si>
  <si>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</si>
  <si>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</si>
  <si>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</si>
  <si>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</si>
  <si>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</si>
  <si>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</si>
  <si>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</si>
  <si>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</si>
  <si>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</si>
  <si>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</si>
  <si>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</si>
  <si>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</si>
  <si>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</si>
  <si>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</si>
  <si>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</si>
  <si>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</si>
  <si>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</si>
  <si>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</si>
  <si>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</si>
  <si>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</si>
  <si>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</si>
  <si>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</si>
  <si>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</si>
  <si>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</si>
  <si>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</si>
  <si>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</si>
  <si>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</si>
  <si>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</si>
  <si>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</si>
  <si>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</si>
  <si>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</si>
  <si>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</si>
  <si>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</si>
  <si>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</si>
  <si>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</si>
  <si>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</si>
  <si>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</si>
  <si>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</si>
  <si>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</si>
  <si>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</si>
  <si>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</si>
  <si>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</si>
  <si>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</si>
  <si>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</si>
  <si>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</si>
  <si>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</si>
  <si>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</si>
  <si>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</si>
  <si>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</si>
  <si>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</si>
  <si>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</si>
  <si>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</si>
  <si>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</si>
  <si>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</si>
  <si>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</si>
  <si>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</si>
  <si>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</si>
  <si>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</si>
  <si>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</si>
  <si>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</si>
  <si>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</si>
  <si>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</si>
  <si>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</si>
  <si>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</si>
  <si>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</si>
  <si>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</si>
  <si>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</si>
  <si>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</si>
  <si>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</si>
  <si>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</si>
  <si>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</si>
  <si>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</si>
  <si>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</si>
  <si>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</si>
  <si>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</si>
  <si>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</si>
  <si>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</si>
  <si>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</si>
  <si>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</si>
  <si>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</si>
  <si>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</si>
  <si>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</si>
  <si>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</si>
  <si>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</si>
  <si>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</si>
  <si>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</si>
  <si>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</si>
  <si>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</si>
  <si>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</si>
  <si>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</si>
  <si>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</si>
  <si>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</si>
  <si>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</si>
  <si>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</si>
  <si>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</si>
  <si>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</si>
  <si>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</si>
  <si>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</si>
  <si>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</si>
  <si>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</si>
  <si>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</si>
  <si>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</si>
  <si>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</si>
  <si>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</si>
  <si>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</si>
  <si>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</si>
  <si>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</si>
  <si>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</si>
  <si>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</si>
  <si>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</si>
  <si>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</si>
  <si>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</si>
  <si>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</si>
  <si>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</si>
  <si>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</si>
  <si>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</si>
  <si>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</si>
  <si>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</si>
  <si>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</si>
  <si>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</si>
  <si>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</si>
  <si>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</si>
  <si>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</si>
  <si>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</si>
  <si>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</si>
  <si>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</si>
  <si>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</si>
  <si>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</si>
  <si>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</si>
  <si>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</si>
  <si>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</si>
  <si>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</si>
  <si>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</si>
  <si>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</si>
  <si>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</si>
  <si>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</si>
  <si>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</si>
  <si>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</si>
  <si>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</si>
  <si>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</si>
  <si>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</si>
  <si>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</si>
  <si>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</si>
  <si>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</si>
  <si>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</si>
  <si>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</si>
  <si>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</si>
  <si>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</si>
  <si>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</si>
  <si>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</si>
  <si>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</si>
  <si>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</si>
  <si>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</si>
  <si>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</si>
  <si>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</si>
  <si>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</si>
  <si>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</si>
  <si>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</si>
  <si>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</si>
  <si>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</si>
  <si>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</si>
  <si>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</si>
  <si>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</si>
  <si>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</si>
  <si>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</si>
  <si>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</si>
  <si>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</si>
  <si>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</si>
  <si>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</si>
  <si>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</si>
  <si>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</si>
  <si>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</si>
  <si>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</si>
  <si>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</si>
  <si>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</si>
  <si>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</si>
  <si>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</si>
  <si>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</si>
  <si>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</si>
  <si>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</si>
  <si>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</si>
  <si>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</si>
  <si>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</si>
  <si>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</si>
  <si>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</si>
  <si>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</si>
  <si>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</si>
  <si>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</si>
  <si>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</si>
  <si>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</si>
  <si>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</si>
  <si>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</si>
  <si>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</si>
  <si>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</si>
  <si>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</si>
  <si>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</si>
  <si>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</si>
  <si>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</si>
  <si>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</si>
  <si>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</si>
  <si>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</si>
  <si>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</si>
  <si>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</si>
  <si>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</si>
  <si>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</si>
  <si>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</si>
  <si>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</si>
  <si>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</si>
  <si>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</si>
  <si>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</si>
  <si>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</si>
  <si>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</si>
  <si>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</si>
  <si>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</si>
  <si>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</si>
  <si>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</si>
  <si>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</si>
  <si>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</si>
  <si>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</si>
  <si>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</si>
  <si>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</si>
  <si>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</si>
  <si>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</si>
  <si>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</si>
  <si>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</si>
  <si>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</si>
  <si>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</si>
  <si>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</si>
  <si>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</si>
  <si>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</si>
  <si>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</si>
  <si>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</si>
  <si>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</si>
  <si>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</si>
  <si>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</si>
  <si>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</si>
  <si>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</si>
  <si>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</si>
  <si>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</si>
  <si>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</si>
  <si>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</si>
  <si>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</si>
  <si>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</si>
  <si>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</si>
  <si>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</si>
  <si>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</si>
  <si>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</si>
  <si>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</si>
  <si>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</si>
  <si>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</si>
  <si>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</si>
  <si>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</si>
  <si>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</si>
  <si>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</si>
  <si>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</si>
  <si>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</si>
  <si>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</si>
  <si>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</si>
  <si>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</si>
  <si>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</si>
  <si>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</si>
  <si>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</si>
  <si>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</si>
  <si>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</si>
  <si>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</si>
  <si>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</si>
  <si>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</si>
  <si>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</si>
  <si>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</si>
  <si>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</si>
  <si>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</si>
  <si>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</si>
  <si>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</si>
  <si>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</si>
  <si>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</si>
  <si>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</si>
  <si>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</si>
  <si>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</si>
  <si>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</si>
  <si>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</si>
  <si>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</si>
  <si>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</si>
  <si>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</si>
  <si>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</si>
  <si>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</si>
  <si>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</si>
  <si>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</si>
  <si>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</si>
  <si>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</si>
  <si>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</si>
  <si>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</si>
  <si>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</si>
  <si>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</si>
  <si>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</si>
  <si>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</si>
  <si>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</si>
  <si>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</si>
  <si>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</si>
  <si>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</si>
  <si>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</si>
  <si>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</si>
  <si>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</si>
  <si>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</si>
  <si>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</si>
  <si>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</si>
  <si>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</si>
  <si>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</si>
  <si>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</si>
  <si>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</si>
  <si>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</si>
  <si>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</si>
  <si>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</si>
  <si>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</si>
  <si>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</si>
  <si>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</si>
  <si>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</si>
  <si>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</si>
  <si>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</si>
  <si>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</si>
  <si>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</si>
  <si>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</si>
  <si>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</si>
  <si>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</si>
  <si>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</si>
  <si>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</si>
  <si>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</si>
  <si>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</si>
  <si>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</si>
  <si>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</si>
  <si>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</si>
  <si>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</si>
  <si>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</si>
  <si>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</si>
  <si>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</si>
  <si>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</si>
  <si>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</si>
  <si>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</si>
  <si>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</si>
  <si>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</si>
  <si>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</si>
  <si>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</si>
  <si>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</si>
  <si>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</si>
  <si>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</si>
  <si>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</si>
  <si>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</si>
  <si>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</si>
  <si>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</si>
  <si>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</si>
  <si>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</si>
  <si>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</si>
  <si>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</si>
  <si>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</si>
  <si>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</si>
  <si>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</si>
  <si>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</si>
  <si>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</si>
  <si>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</si>
  <si>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</si>
  <si>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</si>
  <si>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</si>
  <si>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</si>
  <si>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</si>
  <si>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</si>
  <si>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</si>
  <si>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</si>
  <si>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</si>
  <si>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</si>
  <si>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</si>
  <si>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</si>
  <si>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</si>
  <si>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</si>
  <si>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</si>
  <si>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</si>
  <si>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</si>
  <si>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</si>
  <si>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</si>
  <si>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</si>
  <si>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</si>
  <si>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</si>
  <si>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</si>
  <si>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</si>
  <si>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</si>
  <si>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</si>
  <si>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</si>
  <si>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</si>
  <si>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</si>
  <si>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</si>
  <si>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</si>
  <si>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</si>
  <si>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</si>
  <si>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</si>
  <si>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</si>
  <si>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</si>
  <si>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</si>
  <si>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</si>
  <si>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</si>
  <si>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</si>
  <si>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</si>
  <si>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</si>
  <si>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</si>
  <si>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</si>
  <si>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</si>
  <si>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</si>
  <si>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</si>
  <si>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</si>
  <si>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</si>
  <si>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</si>
  <si>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</si>
  <si>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</si>
  <si>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</si>
  <si>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</si>
  <si>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</si>
  <si>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</si>
  <si>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</si>
  <si>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</si>
  <si>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</si>
  <si>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</si>
  <si>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</si>
  <si>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</si>
  <si>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</si>
  <si>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</si>
  <si>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</si>
  <si>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</si>
  <si>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</si>
  <si>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</si>
  <si>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</si>
  <si>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</si>
  <si>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</si>
  <si>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</si>
  <si>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</si>
  <si>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</si>
  <si>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</si>
  <si>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</si>
  <si>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</si>
  <si>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</si>
  <si>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</si>
  <si>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</si>
  <si>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</si>
  <si>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</si>
  <si>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</si>
  <si>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</si>
  <si>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</si>
  <si>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</si>
  <si>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</si>
  <si>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</si>
  <si>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</si>
  <si>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</si>
  <si>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</si>
  <si>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</si>
  <si>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</si>
  <si>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</si>
  <si>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</si>
  <si>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</si>
  <si>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</si>
  <si>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</si>
  <si>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</si>
  <si>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</si>
  <si>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</si>
  <si>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</si>
  <si>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</si>
  <si>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</si>
  <si>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</si>
  <si>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</si>
  <si>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</si>
  <si>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</si>
  <si>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</si>
  <si>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</si>
  <si>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</si>
  <si>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</si>
  <si>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</si>
  <si>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</si>
  <si>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</si>
  <si>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</si>
  <si>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</si>
  <si>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</si>
  <si>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</si>
  <si>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</si>
  <si>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</si>
  <si>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</si>
  <si>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</si>
  <si>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</si>
  <si>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</si>
  <si>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</si>
  <si>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</si>
  <si>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</si>
  <si>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</si>
  <si>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</si>
  <si>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</si>
  <si>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</si>
  <si>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</si>
  <si>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</si>
  <si>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</si>
  <si>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</si>
  <si>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</si>
  <si>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</si>
  <si>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</si>
  <si>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</si>
  <si>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</si>
  <si>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</si>
  <si>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</si>
  <si>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</si>
  <si>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</si>
  <si>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</si>
  <si>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</si>
  <si>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</si>
  <si>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</si>
  <si>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</si>
  <si>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</si>
  <si>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</si>
  <si>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</si>
  <si>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</si>
  <si>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</si>
  <si>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</si>
  <si>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</si>
  <si>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</si>
  <si>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</si>
  <si>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</si>
  <si>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</si>
  <si>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</si>
  <si>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</si>
  <si>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</si>
  <si>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</si>
  <si>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</si>
  <si>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</si>
  <si>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</si>
  <si>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</si>
  <si>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</si>
  <si>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</si>
  <si>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</si>
  <si>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</si>
  <si>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</si>
  <si>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</si>
  <si>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</si>
  <si>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</si>
  <si>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</si>
  <si>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</si>
  <si>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</si>
  <si>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</si>
  <si>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</si>
  <si>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</si>
  <si>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</si>
  <si>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</si>
  <si>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</si>
  <si>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</si>
  <si>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</si>
  <si>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</si>
  <si>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</si>
  <si>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</si>
  <si>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</si>
  <si>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</si>
  <si>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</si>
  <si>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</si>
  <si>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</si>
  <si>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</si>
  <si>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</si>
  <si>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</si>
  <si>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</si>
  <si>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</si>
  <si>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</si>
  <si>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</si>
  <si>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</si>
  <si>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</si>
  <si>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</si>
  <si>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</si>
  <si>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</si>
  <si>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</si>
  <si>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</si>
  <si>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</si>
  <si>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</si>
  <si>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</si>
  <si>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</si>
  <si>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</si>
  <si>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</si>
  <si>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</si>
  <si>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</si>
  <si>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</si>
  <si>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</si>
  <si>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</si>
  <si>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</si>
  <si>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</si>
  <si>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</si>
  <si>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</si>
  <si>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</si>
  <si>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</si>
  <si>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</si>
  <si>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</si>
  <si>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</si>
  <si>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</si>
  <si>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</si>
  <si>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</si>
  <si>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</si>
  <si>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</si>
  <si>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</si>
  <si>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</si>
  <si>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</si>
  <si>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</si>
  <si>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</si>
  <si>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</si>
  <si>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</si>
  <si>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</si>
  <si>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</si>
  <si>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</si>
  <si>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</si>
  <si>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</si>
  <si>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</si>
  <si>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</si>
  <si>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</si>
  <si>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</si>
  <si>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</si>
  <si>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</si>
  <si>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</si>
  <si>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</si>
  <si>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</si>
  <si>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</si>
  <si>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</si>
  <si>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</si>
  <si>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</si>
  <si>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</si>
  <si>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</si>
  <si>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</si>
  <si>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</si>
  <si>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</si>
  <si>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</si>
  <si>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</si>
  <si>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</si>
  <si>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</si>
  <si>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</si>
  <si>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</si>
  <si>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</si>
  <si>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</si>
  <si>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</si>
  <si>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</si>
  <si>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</si>
  <si>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</si>
  <si>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</si>
  <si>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</si>
  <si>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</si>
  <si>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</si>
  <si>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</si>
  <si>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</si>
  <si>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</si>
  <si>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</si>
  <si>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</si>
  <si>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</si>
  <si>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</si>
  <si>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</si>
  <si>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</si>
  <si>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</si>
  <si>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</si>
  <si>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</si>
  <si>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</si>
  <si>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</si>
  <si>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</si>
  <si>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</si>
  <si>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</si>
  <si>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</si>
  <si>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</si>
  <si>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</si>
  <si>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</si>
  <si>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</si>
  <si>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</si>
  <si>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</si>
  <si>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</si>
  <si>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</si>
  <si>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</si>
  <si>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</si>
  <si>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</si>
  <si>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</si>
  <si>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</si>
  <si>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</si>
  <si>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</si>
  <si>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</si>
  <si>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</si>
  <si>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</si>
  <si>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</si>
  <si>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</si>
  <si>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</si>
  <si>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</si>
  <si>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</si>
  <si>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</si>
  <si>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</si>
  <si>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</si>
  <si>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</si>
  <si>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</si>
  <si>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</si>
  <si>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</si>
  <si>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</si>
  <si>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</si>
  <si>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</si>
  <si>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</si>
  <si>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</si>
  <si>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</si>
  <si>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</si>
  <si>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</si>
  <si>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</si>
  <si>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</si>
  <si>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</si>
  <si>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</si>
  <si>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</si>
  <si>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</si>
  <si>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</si>
  <si>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</si>
  <si>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</si>
  <si>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</si>
  <si>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</si>
  <si>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</si>
  <si>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</si>
  <si>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</si>
  <si>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</si>
  <si>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</si>
  <si>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</si>
  <si>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</si>
  <si>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</si>
  <si>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</si>
  <si>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</si>
  <si>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</si>
  <si>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</si>
  <si>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</si>
  <si>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</si>
  <si>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</si>
  <si>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</si>
  <si>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</si>
  <si>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</si>
  <si>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</si>
  <si>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</si>
  <si>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</si>
  <si>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</si>
  <si>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</si>
  <si>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</si>
  <si>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</si>
  <si>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</si>
  <si>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</si>
  <si>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</si>
  <si>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</si>
  <si>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</si>
  <si>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</si>
  <si>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</si>
  <si>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</si>
  <si>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</si>
  <si>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</si>
  <si>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</si>
  <si>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</si>
  <si>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</si>
  <si>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</si>
  <si>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</si>
  <si>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</si>
  <si>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</si>
  <si>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</si>
  <si>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</si>
  <si>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</si>
  <si>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</si>
  <si>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</si>
  <si>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</si>
  <si>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</si>
  <si>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</si>
  <si>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</si>
  <si>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</si>
  <si>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</si>
  <si>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</si>
  <si>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</si>
  <si>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</si>
  <si>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</si>
  <si>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</si>
  <si>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</si>
  <si>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</si>
  <si>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</si>
  <si>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</si>
  <si>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</si>
  <si>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</si>
  <si>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</si>
  <si>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</si>
  <si>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</si>
  <si>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</si>
  <si>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</si>
  <si>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</si>
  <si>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</si>
  <si>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</si>
  <si>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</si>
  <si>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</si>
  <si>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</si>
  <si>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</si>
  <si>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</si>
  <si>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</si>
  <si>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</si>
  <si>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</si>
  <si>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</si>
  <si>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</si>
  <si>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</si>
  <si>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</si>
  <si>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</si>
  <si>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</si>
  <si>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</si>
  <si>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</si>
  <si>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</si>
  <si>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</si>
  <si>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</si>
  <si>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</si>
  <si>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</si>
  <si>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</si>
  <si>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</si>
  <si>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</si>
  <si>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</si>
  <si>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</si>
  <si>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</si>
  <si>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</si>
  <si>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</si>
  <si>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</si>
  <si>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</si>
  <si>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</si>
  <si>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</si>
  <si>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</si>
  <si>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</si>
  <si>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</si>
  <si>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</si>
  <si>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</si>
  <si>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</si>
  <si>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</si>
  <si>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</si>
  <si>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</si>
  <si>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</si>
  <si>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</si>
  <si>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</si>
  <si>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</si>
  <si>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</si>
  <si>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</si>
  <si>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</si>
  <si>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</si>
  <si>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</si>
  <si>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</si>
  <si>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</si>
  <si>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</si>
  <si>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</si>
  <si>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</si>
  <si>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</si>
  <si>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</si>
  <si>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</si>
  <si>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</si>
  <si>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</si>
  <si>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</si>
  <si>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</si>
  <si>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</si>
  <si>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</si>
  <si>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</si>
  <si>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</si>
  <si>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</si>
  <si>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</si>
  <si>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</si>
  <si>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</si>
  <si>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</si>
  <si>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</si>
  <si>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</si>
  <si>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</si>
  <si>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</si>
  <si>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</si>
  <si>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</si>
  <si>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</si>
  <si>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</si>
  <si>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</si>
  <si>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</si>
  <si>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</si>
  <si>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</si>
  <si>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</si>
  <si>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</si>
  <si>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</si>
  <si>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</si>
  <si>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</si>
  <si>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</si>
  <si>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</si>
  <si>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</si>
  <si>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</si>
  <si>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</si>
  <si>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</si>
  <si>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</si>
  <si>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</si>
  <si>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</si>
  <si>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</si>
  <si>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</si>
  <si>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</si>
  <si>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</si>
  <si>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</si>
  <si>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</si>
  <si>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</si>
  <si>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</si>
  <si>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</si>
  <si>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</si>
  <si>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</si>
  <si>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</si>
  <si>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</si>
  <si>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</si>
  <si>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</si>
  <si>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</si>
  <si>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</si>
  <si>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</si>
  <si>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</si>
  <si>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</si>
  <si>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</si>
  <si>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</si>
  <si>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</si>
  <si>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</si>
  <si>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</si>
  <si>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</si>
  <si>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</si>
  <si>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</si>
  <si>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</si>
  <si>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</si>
  <si>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</si>
  <si>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</si>
  <si>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</si>
  <si>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</si>
  <si>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</si>
  <si>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</si>
  <si>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</si>
  <si>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</si>
  <si>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</si>
  <si>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</si>
  <si>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</si>
  <si>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</si>
  <si>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</si>
  <si>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</si>
  <si>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</si>
  <si>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</si>
  <si>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</si>
  <si>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</si>
  <si>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</si>
  <si>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</si>
  <si>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</si>
  <si>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</si>
  <si>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</si>
  <si>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</si>
  <si>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</si>
  <si>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</si>
  <si>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</si>
  <si>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</si>
  <si>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</si>
  <si>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</si>
  <si>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</si>
  <si>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</si>
  <si>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</si>
  <si>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</si>
  <si>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</si>
  <si>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</si>
  <si>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</si>
  <si>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</si>
  <si>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</si>
  <si>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</si>
  <si>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</si>
  <si>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</si>
  <si>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</si>
  <si>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</si>
  <si>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</si>
  <si>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</si>
  <si>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</si>
  <si>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</si>
  <si>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</si>
  <si>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</si>
  <si>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</si>
  <si>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</si>
  <si>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</si>
  <si>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</si>
  <si>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</si>
  <si>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</si>
  <si>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</si>
  <si>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</si>
  <si>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</si>
  <si>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</si>
  <si>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</si>
  <si>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</si>
  <si>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</si>
  <si>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</si>
  <si>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</si>
  <si>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</si>
  <si>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</si>
  <si>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</si>
  <si>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</si>
  <si>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</si>
  <si>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</si>
  <si>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</si>
  <si>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</si>
  <si>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</si>
  <si>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</si>
  <si>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</si>
  <si>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</si>
  <si>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</si>
  <si>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</si>
  <si>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</si>
  <si>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</si>
  <si>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</si>
  <si>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</si>
  <si>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</si>
  <si>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</si>
  <si>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</si>
  <si>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</si>
  <si>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</si>
  <si>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</si>
  <si>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</si>
  <si>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</si>
  <si>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</si>
  <si>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</si>
  <si>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</si>
  <si>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</si>
  <si>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</si>
  <si>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</si>
  <si>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</si>
  <si>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</si>
  <si>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</si>
  <si>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</si>
  <si>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</si>
  <si>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</si>
  <si>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</si>
  <si>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</si>
  <si>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</si>
  <si>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</si>
  <si>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</si>
  <si>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</si>
  <si>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</si>
  <si>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</si>
  <si>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</si>
  <si>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</si>
  <si>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</si>
  <si>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</si>
  <si>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</si>
  <si>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</si>
  <si>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</si>
  <si>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</si>
  <si>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</si>
  <si>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</si>
  <si>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</si>
  <si>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</si>
  <si>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</si>
  <si>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</si>
  <si>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</si>
  <si>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</si>
  <si>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</si>
  <si>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</si>
  <si>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</si>
  <si>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</si>
  <si>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</si>
  <si>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</si>
  <si>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</si>
  <si>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</si>
  <si>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</si>
  <si>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</si>
  <si>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</si>
  <si>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</si>
  <si>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</si>
  <si>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</si>
  <si>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</si>
  <si>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</si>
  <si>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</si>
  <si>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</si>
  <si>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</si>
  <si>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</si>
  <si>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</si>
  <si>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</si>
  <si>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</si>
  <si>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</si>
  <si>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</si>
  <si>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</si>
  <si>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</si>
  <si>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</si>
  <si>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</si>
  <si>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</si>
  <si>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</si>
  <si>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</si>
  <si>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</si>
  <si>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</si>
  <si>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</si>
  <si>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</si>
  <si>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</si>
  <si>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</si>
  <si>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</si>
  <si>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</si>
  <si>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</si>
  <si>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</si>
  <si>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</si>
  <si>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</si>
  <si>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</si>
  <si>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</si>
  <si>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</si>
  <si>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</si>
  <si>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</si>
  <si>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</si>
  <si>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</si>
  <si>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</si>
  <si>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</si>
  <si>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</si>
  <si>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</si>
  <si>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</si>
  <si>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</si>
  <si>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</si>
  <si>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</si>
  <si>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</si>
  <si>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</si>
  <si>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</si>
  <si>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</si>
  <si>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</si>
  <si>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</si>
  <si>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</si>
  <si>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</si>
  <si>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</si>
  <si>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</si>
  <si>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</si>
  <si>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</si>
  <si>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</si>
  <si>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</si>
  <si>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</si>
  <si>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</si>
  <si>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</si>
  <si>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</si>
  <si>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</si>
  <si>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</si>
  <si>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</si>
  <si>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</si>
  <si>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</si>
  <si>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</si>
  <si>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</si>
  <si>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</si>
  <si>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</si>
  <si>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</si>
  <si>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</si>
  <si>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</si>
  <si>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</si>
  <si>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</si>
  <si>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</si>
  <si>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</si>
  <si>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</si>
  <si>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</si>
  <si>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</si>
  <si>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</si>
  <si>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</si>
  <si>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</si>
  <si>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</si>
  <si>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</si>
  <si>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</si>
  <si>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</si>
  <si>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</si>
  <si>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</si>
  <si>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</si>
  <si>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</si>
  <si>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</si>
  <si>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</si>
  <si>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</si>
  <si>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</si>
  <si>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</si>
  <si>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</si>
  <si>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</si>
  <si>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</si>
  <si>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</si>
  <si>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</si>
  <si>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</si>
  <si>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</si>
  <si>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</si>
  <si>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</si>
  <si>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</si>
  <si>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</si>
  <si>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</si>
  <si>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</si>
  <si>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</si>
  <si>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</si>
  <si>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</si>
  <si>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</si>
  <si>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</si>
  <si>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</si>
  <si>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</si>
  <si>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</si>
  <si>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</si>
  <si>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</si>
  <si>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</si>
  <si>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</si>
  <si>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</si>
  <si>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</si>
  <si>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</si>
  <si>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</si>
  <si>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</si>
  <si>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</si>
  <si>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</si>
  <si>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</si>
  <si>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</si>
  <si>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</si>
  <si>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</si>
  <si>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</si>
  <si>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</si>
  <si>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</si>
  <si>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</si>
  <si>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</si>
  <si>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</si>
  <si>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</si>
  <si>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</si>
  <si>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</si>
  <si>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</si>
  <si>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</si>
  <si>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</si>
  <si>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</si>
  <si>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</si>
  <si>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</si>
  <si>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</si>
  <si>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</si>
  <si>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</si>
  <si>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</si>
  <si>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</si>
  <si>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</si>
  <si>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</si>
  <si>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</si>
  <si>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</si>
  <si>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</si>
  <si>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</si>
  <si>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</si>
  <si>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</si>
  <si>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</si>
  <si>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</si>
  <si>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</si>
  <si>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</si>
  <si>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</si>
  <si>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</si>
  <si>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</si>
  <si>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</si>
  <si>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</si>
  <si>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</si>
  <si>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</si>
  <si>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</si>
  <si>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</si>
  <si>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</si>
  <si>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</si>
  <si>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</si>
  <si>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</si>
  <si>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</si>
  <si>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</si>
  <si>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</si>
  <si>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</si>
  <si>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</si>
  <si>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</si>
  <si>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</si>
  <si>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</si>
  <si>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</si>
  <si>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</si>
  <si>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</si>
  <si>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</si>
  <si>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</si>
  <si>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</si>
  <si>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</si>
  <si>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</si>
  <si>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</si>
  <si>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</si>
  <si>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</si>
  <si>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</si>
  <si>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</si>
  <si>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</si>
  <si>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</si>
  <si>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</si>
  <si>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</si>
  <si>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</si>
  <si>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</si>
  <si>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</si>
  <si>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</si>
  <si>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</si>
  <si>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</si>
  <si>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</si>
  <si>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</si>
  <si>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</si>
  <si>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</si>
  <si>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</si>
  <si>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</si>
  <si>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</si>
  <si>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</si>
  <si>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</si>
  <si>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</si>
  <si>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</si>
  <si>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</si>
  <si>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</si>
  <si>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</si>
  <si>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</si>
  <si>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</si>
  <si>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</si>
  <si>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</si>
  <si>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</si>
  <si>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</si>
  <si>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</si>
  <si>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</si>
  <si>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</si>
  <si>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</si>
  <si>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</si>
  <si>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</si>
  <si>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</si>
  <si>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</si>
  <si>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</si>
  <si>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</si>
  <si>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</si>
  <si>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</si>
  <si>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</si>
  <si>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</si>
  <si>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</si>
  <si>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</si>
  <si>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</si>
  <si>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</si>
  <si>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</si>
  <si>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</si>
  <si>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</si>
  <si>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</si>
  <si>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</si>
  <si>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</si>
  <si>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</si>
  <si>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</si>
  <si>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</si>
  <si>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</si>
  <si>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</si>
  <si>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</si>
  <si>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</si>
  <si>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</si>
  <si>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</si>
  <si>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</si>
  <si>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</si>
  <si>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</si>
  <si>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</si>
  <si>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</si>
  <si>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</si>
  <si>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</si>
  <si>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</si>
  <si>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</si>
  <si>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</si>
  <si>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</si>
  <si>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</si>
  <si>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</si>
  <si>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</si>
  <si>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</si>
  <si>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</si>
  <si>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</si>
  <si>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</si>
  <si>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</si>
  <si>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</si>
  <si>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</si>
  <si>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</si>
  <si>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</si>
  <si>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</si>
  <si>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</si>
  <si>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</si>
  <si>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</si>
  <si>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</si>
  <si>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</si>
  <si>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</si>
  <si>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</si>
  <si>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</si>
  <si>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</si>
  <si>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</si>
  <si>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</si>
  <si>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</si>
  <si>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</si>
  <si>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</si>
  <si>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</si>
  <si>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</si>
  <si>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</si>
  <si>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</si>
  <si>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</si>
  <si>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</si>
  <si>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</si>
  <si>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</si>
  <si>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</si>
  <si>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</si>
  <si>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</si>
  <si>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</si>
  <si>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</si>
  <si>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</si>
  <si>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</si>
  <si>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</si>
  <si>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</si>
  <si>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</si>
  <si>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</si>
  <si>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</si>
  <si>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</si>
  <si>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</si>
  <si>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</si>
  <si>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</si>
  <si>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</si>
  <si>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</si>
  <si>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</si>
  <si>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</si>
  <si>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</si>
  <si>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</si>
  <si>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</si>
  <si>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</si>
  <si>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</si>
  <si>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</si>
  <si>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</si>
  <si>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</si>
  <si>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</si>
  <si>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</si>
  <si>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</si>
  <si>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</si>
  <si>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</si>
  <si>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</si>
  <si>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</si>
  <si>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</si>
  <si>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</si>
  <si>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</si>
  <si>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</si>
  <si>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</si>
  <si>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</si>
  <si>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</si>
  <si>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</si>
  <si>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</si>
  <si>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</si>
  <si>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</si>
  <si>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</si>
  <si>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</si>
  <si>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</si>
  <si>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</si>
  <si>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</si>
  <si>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</si>
  <si>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</si>
  <si>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</si>
  <si>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</si>
  <si>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</si>
  <si>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</si>
  <si>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</si>
  <si>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</si>
  <si>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</si>
  <si>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</si>
  <si>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</si>
  <si>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</si>
  <si>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</si>
  <si>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</si>
  <si>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</si>
  <si>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</si>
  <si>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</si>
  <si>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</si>
  <si>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</si>
  <si>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</si>
  <si>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</si>
  <si>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</si>
  <si>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</si>
  <si>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</si>
  <si>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</si>
  <si>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</si>
  <si>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</si>
  <si>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</si>
  <si>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</si>
  <si>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</si>
  <si>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</si>
  <si>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</si>
  <si>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</si>
  <si>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</si>
  <si>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</si>
  <si>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</si>
  <si>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</si>
  <si>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</si>
  <si>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</si>
  <si>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</si>
  <si>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</si>
  <si>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</si>
  <si>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</si>
  <si>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</si>
  <si>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</si>
  <si>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</si>
  <si>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</si>
  <si>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</si>
  <si>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</si>
  <si>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</si>
  <si>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</si>
  <si>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</si>
  <si>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</si>
  <si>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</si>
  <si>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</si>
  <si>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</si>
  <si>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</si>
  <si>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</si>
  <si>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</si>
  <si>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</si>
  <si>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</si>
  <si>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</si>
  <si>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</si>
  <si>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</si>
  <si>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</si>
  <si>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</si>
  <si>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</si>
  <si>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</si>
  <si>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</si>
  <si>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</si>
  <si>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</si>
  <si>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</si>
  <si>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</si>
  <si>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</si>
  <si>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</si>
  <si>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</si>
  <si>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</si>
  <si>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</si>
  <si>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</si>
  <si>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</si>
  <si>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</si>
  <si>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</si>
  <si>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</si>
  <si>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</si>
  <si>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</si>
  <si>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</si>
  <si>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</si>
  <si>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</si>
  <si>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</si>
  <si>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</si>
  <si>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</si>
  <si>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</si>
  <si>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</si>
  <si>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</si>
  <si>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</si>
  <si>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</si>
  <si>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</si>
  <si>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</si>
  <si>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</si>
  <si>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</si>
  <si>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</si>
  <si>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</si>
  <si>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</si>
  <si>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</si>
  <si>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</si>
  <si>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</si>
  <si>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</si>
  <si>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</si>
  <si>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</si>
  <si>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</si>
  <si>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</si>
  <si>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</si>
  <si>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</si>
  <si>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</si>
  <si>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</si>
  <si>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</si>
  <si>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</si>
  <si>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</si>
  <si>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</si>
  <si>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</si>
  <si>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</si>
  <si>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</si>
  <si>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</si>
  <si>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</si>
  <si>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</si>
  <si>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</si>
  <si>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</si>
  <si>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</si>
  <si>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</si>
  <si>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</si>
  <si>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</si>
  <si>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</si>
  <si>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</si>
  <si>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</si>
  <si>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</si>
  <si>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</si>
  <si>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</si>
  <si>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</si>
  <si>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</si>
  <si>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</si>
  <si>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</si>
  <si>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</si>
  <si>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</si>
  <si>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</si>
  <si>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</si>
  <si>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</si>
  <si>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</si>
  <si>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</si>
  <si>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</si>
  <si>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</si>
  <si>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</si>
  <si>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</si>
  <si>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</si>
  <si>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</si>
  <si>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</si>
  <si>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</si>
  <si>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</si>
  <si>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</si>
  <si>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</si>
  <si>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</si>
  <si>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</si>
  <si>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</si>
  <si>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</si>
  <si>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</si>
  <si>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</si>
  <si>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</si>
  <si>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</si>
  <si>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</si>
  <si>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</si>
  <si>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</si>
  <si>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</si>
  <si>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</si>
  <si>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</si>
  <si>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</si>
  <si>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</si>
  <si>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</si>
  <si>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</si>
  <si>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</si>
  <si>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</si>
  <si>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</si>
  <si>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</si>
  <si>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</si>
  <si>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</si>
  <si>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</si>
  <si>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</si>
  <si>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</si>
  <si>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</si>
  <si>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</si>
  <si>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</si>
  <si>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</si>
  <si>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</si>
  <si>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</si>
  <si>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</si>
  <si>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</si>
  <si>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</si>
  <si>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</si>
  <si>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</si>
  <si>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</si>
  <si>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</si>
  <si>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</si>
  <si>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</si>
  <si>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</si>
  <si>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</si>
  <si>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</si>
  <si>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</si>
  <si>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</si>
  <si>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</si>
  <si>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</si>
  <si>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</si>
  <si>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</si>
  <si>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</si>
  <si>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</si>
  <si>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</si>
  <si>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</si>
  <si>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</si>
  <si>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</si>
  <si>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</si>
  <si>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</si>
  <si>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</si>
  <si>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</si>
  <si>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</si>
  <si>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</si>
  <si>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</si>
  <si>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</si>
  <si>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</si>
  <si>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</si>
  <si>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</si>
  <si>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</si>
  <si>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</si>
  <si>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</si>
  <si>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</si>
  <si>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</si>
  <si>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</si>
  <si>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</si>
  <si>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</si>
  <si>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</si>
  <si>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</si>
  <si>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</si>
  <si>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</si>
  <si>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</si>
  <si>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</si>
  <si>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</si>
  <si>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</si>
  <si>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</si>
  <si>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</si>
  <si>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</si>
  <si>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</si>
  <si>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</si>
  <si>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</si>
  <si>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</si>
  <si>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</si>
  <si>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</si>
  <si>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</si>
  <si>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</si>
  <si>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</si>
  <si>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</si>
  <si>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</si>
  <si>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</si>
  <si>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</si>
  <si>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</si>
  <si>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</si>
  <si>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</si>
  <si>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</si>
  <si>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</si>
  <si>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</si>
  <si>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</si>
  <si>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</si>
  <si>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</si>
  <si>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</si>
  <si>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</si>
  <si>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</si>
  <si>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</si>
  <si>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</si>
  <si>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</si>
  <si>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</si>
  <si>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</si>
  <si>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</si>
  <si>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</si>
  <si>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</si>
  <si>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</si>
  <si>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</si>
  <si>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</si>
  <si>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</si>
  <si>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</si>
  <si>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</si>
  <si>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</si>
  <si>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</si>
  <si>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</si>
  <si>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</si>
  <si>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</si>
  <si>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</si>
  <si>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</si>
  <si>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</si>
  <si>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</si>
  <si>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</si>
  <si>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</si>
  <si>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</si>
  <si>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</si>
  <si>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</si>
  <si>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</si>
  <si>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</si>
  <si>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</si>
  <si>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</si>
  <si>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</si>
  <si>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</si>
  <si>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</si>
  <si>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</si>
  <si>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</si>
  <si>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</si>
  <si>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</si>
  <si>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</si>
  <si>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</si>
  <si>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</si>
  <si>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</si>
  <si>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</si>
  <si>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</si>
  <si>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</si>
  <si>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</si>
  <si>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</si>
  <si>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</si>
  <si>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</si>
  <si>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</si>
  <si>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</si>
  <si>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</si>
  <si>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</si>
  <si>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</si>
  <si>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</si>
  <si>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</si>
  <si>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</si>
  <si>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</si>
  <si>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</si>
  <si>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</si>
  <si>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</si>
  <si>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</si>
  <si>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</si>
  <si>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</si>
  <si>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</si>
  <si>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</si>
  <si>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</si>
  <si>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</si>
  <si>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</si>
  <si>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</si>
  <si>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</si>
  <si>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</si>
  <si>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</si>
  <si>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</si>
  <si>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</si>
  <si>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</si>
  <si>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</si>
  <si>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</si>
  <si>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</si>
  <si>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</si>
  <si>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</si>
  <si>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</si>
  <si>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</si>
  <si>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</si>
  <si>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</si>
  <si>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</si>
  <si>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</si>
  <si>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</si>
  <si>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</si>
  <si>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</si>
  <si>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</si>
  <si>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</si>
  <si>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</si>
  <si>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</si>
  <si>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</si>
  <si>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</si>
  <si>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</si>
  <si>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</si>
  <si>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</si>
  <si>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</si>
  <si>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</si>
  <si>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</si>
  <si>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</si>
  <si>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</si>
  <si>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</si>
  <si>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</si>
  <si>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</si>
  <si>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</si>
  <si>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</si>
  <si>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</si>
  <si>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</si>
  <si>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</si>
  <si>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</si>
  <si>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</si>
  <si>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</si>
  <si>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</si>
  <si>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</si>
  <si>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</si>
  <si>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</si>
  <si>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</si>
  <si>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</si>
  <si>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</si>
  <si>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</si>
  <si>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</si>
  <si>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</si>
  <si>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</si>
  <si>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</si>
  <si>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</si>
  <si>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</si>
  <si>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</si>
  <si>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</si>
  <si>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</si>
  <si>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</si>
  <si>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</si>
  <si>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</si>
  <si>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</si>
  <si>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</si>
  <si>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</si>
  <si>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</si>
  <si>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</si>
  <si>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</si>
  <si>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</si>
  <si>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</si>
  <si>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</si>
  <si>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</si>
  <si>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</si>
  <si>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</si>
  <si>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</si>
  <si>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</si>
  <si>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</si>
  <si>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</si>
  <si>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</si>
  <si>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</si>
  <si>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</si>
  <si>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</si>
  <si>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</si>
  <si>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</si>
  <si>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</si>
  <si>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</si>
  <si>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</si>
  <si>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</si>
  <si>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</si>
  <si>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</si>
  <si>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</si>
  <si>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</si>
  <si>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</si>
  <si>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</si>
  <si>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</si>
  <si>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</si>
  <si>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</si>
  <si>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</si>
  <si>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</si>
  <si>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</si>
  <si>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</si>
  <si>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</si>
  <si>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</si>
  <si>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</si>
  <si>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</si>
  <si>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</si>
  <si>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</si>
  <si>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</si>
  <si>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</si>
  <si>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</si>
  <si>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</si>
  <si>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</si>
  <si>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</si>
  <si>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</si>
  <si>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</si>
  <si>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</si>
  <si>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</si>
  <si>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</si>
  <si>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</si>
  <si>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</si>
  <si>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</si>
  <si>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</si>
  <si>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</si>
  <si>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</si>
  <si>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</si>
  <si>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</si>
  <si>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</si>
  <si>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</si>
  <si>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</si>
  <si>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</si>
  <si>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</si>
  <si>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</si>
  <si>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</si>
  <si>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</si>
  <si>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</si>
  <si>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</si>
  <si>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</si>
  <si>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</si>
  <si>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</si>
  <si>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</si>
  <si>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</si>
  <si>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</si>
  <si>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</si>
  <si>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</si>
  <si>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</si>
  <si>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</si>
  <si>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</si>
  <si>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</si>
  <si>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</si>
  <si>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</si>
  <si>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</si>
  <si>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</si>
  <si>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</si>
  <si>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</si>
  <si>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</si>
  <si>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</si>
  <si>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</si>
  <si>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</si>
  <si>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</si>
  <si>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</si>
  <si>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</si>
  <si>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</si>
  <si>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</si>
  <si>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</si>
  <si>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</si>
  <si>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</si>
  <si>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</si>
  <si>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</si>
  <si>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</si>
  <si>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</si>
  <si>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</si>
  <si>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</si>
  <si>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</si>
  <si>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</si>
  <si>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</si>
  <si>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</si>
  <si>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</si>
  <si>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</si>
  <si>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</si>
  <si>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</si>
  <si>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</si>
  <si>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</si>
  <si>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</si>
  <si>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</si>
  <si>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</si>
  <si>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</si>
  <si>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</si>
  <si>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</si>
  <si>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</si>
  <si>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</si>
  <si>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</si>
  <si>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</si>
  <si>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</si>
  <si>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</si>
  <si>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</si>
  <si>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</si>
  <si>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</si>
  <si>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</si>
  <si>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</si>
  <si>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</si>
  <si>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</si>
  <si>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</si>
  <si>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</si>
  <si>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</si>
  <si>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</si>
  <si>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</si>
  <si>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</si>
  <si>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</si>
  <si>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</si>
  <si>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</si>
  <si>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</si>
  <si>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</si>
  <si>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</si>
  <si>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</si>
  <si>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</si>
  <si>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</si>
  <si>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</si>
  <si>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</si>
  <si>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</si>
  <si>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</si>
  <si>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</si>
  <si>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</si>
  <si>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</si>
  <si>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</si>
  <si>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</si>
  <si>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</si>
  <si>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</si>
  <si>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</si>
  <si>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</si>
  <si>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</si>
  <si>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</si>
  <si>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</si>
  <si>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</si>
  <si>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</si>
  <si>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</si>
  <si>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</si>
  <si>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</si>
  <si>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</si>
  <si>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</si>
  <si>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</si>
  <si>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</si>
  <si>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</si>
  <si>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</si>
  <si>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</si>
  <si>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</si>
  <si>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</si>
  <si>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</si>
  <si>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</si>
  <si>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</si>
  <si>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</si>
  <si>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</si>
  <si>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</si>
  <si>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</si>
  <si>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</si>
  <si>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</si>
  <si>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</si>
  <si>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</si>
  <si>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</si>
  <si>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</si>
  <si>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</si>
  <si>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</si>
  <si>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</si>
  <si>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</si>
  <si>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</si>
  <si>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</si>
  <si>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</si>
  <si>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</si>
  <si>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</si>
  <si>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</si>
  <si>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</si>
  <si>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</si>
  <si>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</si>
  <si>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</si>
  <si>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</si>
  <si>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</si>
  <si>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</si>
  <si>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</si>
  <si>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</si>
  <si>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</si>
  <si>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</si>
  <si>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</si>
  <si>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</si>
  <si>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</si>
  <si>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</si>
  <si>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</si>
  <si>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</si>
  <si>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</si>
  <si>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</si>
  <si>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</si>
  <si>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</si>
  <si>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</si>
  <si>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</si>
  <si>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</si>
  <si>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</si>
  <si>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</si>
  <si>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</si>
  <si>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</si>
  <si>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</si>
  <si>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</si>
  <si>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</si>
  <si>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</si>
  <si>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</si>
  <si>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</si>
  <si>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</si>
  <si>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</si>
  <si>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</si>
  <si>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</si>
  <si>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</si>
  <si>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</si>
  <si>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</si>
  <si>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</si>
  <si>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</si>
  <si>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</si>
  <si>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</si>
  <si>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</si>
  <si>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</si>
  <si>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</si>
  <si>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</si>
  <si>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</si>
  <si>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</si>
  <si>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</si>
  <si>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</si>
  <si>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</si>
  <si>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</si>
  <si>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</si>
  <si>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</si>
  <si>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</si>
  <si>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</si>
  <si>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</si>
  <si>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</si>
  <si>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</si>
  <si>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</si>
  <si>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</si>
  <si>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</si>
  <si>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</si>
  <si>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</si>
  <si>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</si>
  <si>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</si>
  <si>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</si>
  <si>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</si>
  <si>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</si>
  <si>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</si>
  <si>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</si>
  <si>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</si>
  <si>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</si>
  <si>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</si>
  <si>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</si>
  <si>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</si>
  <si>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</si>
  <si>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</si>
  <si>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</si>
  <si>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</si>
  <si>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</si>
  <si>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</si>
  <si>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</si>
  <si>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</si>
  <si>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</si>
  <si>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</si>
  <si>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</si>
  <si>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</si>
  <si>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</si>
  <si>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</si>
  <si>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</si>
  <si>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</si>
  <si>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</si>
  <si>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</si>
  <si>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</si>
  <si>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</si>
  <si>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</si>
  <si>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</si>
  <si>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</si>
  <si>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</si>
  <si>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</si>
  <si>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</si>
  <si>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</si>
  <si>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</si>
  <si>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</si>
  <si>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</si>
  <si>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</si>
  <si>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</si>
  <si>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</si>
  <si>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</si>
  <si>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</si>
  <si>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</si>
  <si>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</si>
  <si>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</si>
  <si>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</si>
  <si>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</si>
  <si>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</si>
  <si>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</si>
  <si>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</si>
  <si>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</si>
  <si>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</si>
  <si>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</si>
  <si>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</si>
  <si>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</si>
  <si>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</si>
  <si>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</si>
  <si>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</si>
  <si>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</si>
  <si>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</si>
  <si>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</si>
  <si>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</si>
  <si>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</si>
  <si>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</si>
  <si>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</si>
  <si>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</si>
  <si>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</si>
  <si>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</si>
  <si>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</si>
  <si>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</si>
  <si>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</si>
  <si>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</si>
  <si>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</si>
  <si>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</si>
  <si>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</si>
  <si>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</si>
  <si>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</si>
  <si>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</si>
  <si>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</si>
  <si>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</si>
  <si>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</si>
  <si>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</si>
  <si>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</si>
  <si>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</si>
  <si>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</si>
  <si>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</si>
  <si>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</si>
  <si>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</si>
  <si>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</si>
  <si>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</si>
  <si>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</si>
  <si>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</si>
  <si>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</si>
  <si>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</si>
  <si>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</si>
  <si>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</si>
  <si>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</si>
  <si>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</si>
  <si>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</si>
  <si>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</si>
  <si>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</si>
  <si>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</si>
  <si>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</si>
  <si>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</si>
  <si>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</si>
  <si>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</si>
  <si>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</si>
  <si>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</si>
  <si>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</si>
  <si>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</si>
  <si>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</si>
  <si>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</si>
  <si>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</si>
  <si>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</si>
  <si>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</si>
  <si>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</si>
  <si>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</si>
  <si>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</si>
  <si>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</si>
  <si>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</si>
  <si>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</si>
  <si>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</si>
  <si>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</si>
  <si>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</si>
  <si>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</si>
  <si>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</si>
  <si>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</si>
  <si>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</si>
  <si>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</si>
  <si>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</si>
  <si>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</si>
  <si>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</si>
  <si>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</si>
  <si>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</si>
  <si>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</si>
  <si>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</si>
  <si>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</si>
  <si>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</si>
  <si>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</si>
  <si>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</si>
  <si>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</si>
  <si>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</si>
  <si>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</si>
  <si>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</si>
  <si>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</si>
  <si>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</si>
  <si>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</si>
  <si>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</si>
  <si>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</si>
  <si>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</si>
  <si>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</si>
  <si>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</si>
  <si>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</si>
  <si>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</si>
  <si>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</si>
  <si>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</si>
  <si>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</si>
  <si>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</si>
  <si>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</si>
  <si>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</si>
  <si>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</si>
  <si>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</si>
  <si>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</si>
  <si>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</si>
  <si>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</si>
  <si>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</si>
  <si>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</si>
  <si>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</si>
  <si>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</si>
  <si>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</si>
  <si>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</si>
  <si>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</si>
  <si>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</si>
  <si>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</si>
  <si>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</si>
  <si>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</si>
  <si>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</si>
  <si>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</si>
  <si>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</si>
  <si>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</si>
  <si>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</si>
  <si>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</si>
  <si>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</si>
  <si>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</si>
  <si>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</si>
  <si>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</si>
  <si>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</si>
  <si>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</si>
  <si>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</si>
  <si>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</si>
  <si>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</si>
  <si>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</si>
  <si>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</si>
  <si>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</si>
  <si>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</si>
  <si>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</si>
  <si>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</si>
  <si>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</si>
  <si>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</si>
  <si>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</si>
  <si>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</si>
  <si>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</si>
  <si>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</si>
  <si>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</si>
  <si>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</si>
  <si>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</si>
  <si>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</si>
  <si>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</si>
  <si>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</si>
  <si>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</si>
  <si>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</si>
  <si>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</si>
  <si>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</si>
  <si>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</si>
  <si>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</si>
  <si>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</si>
  <si>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</si>
  <si>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</si>
  <si>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</si>
  <si>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</si>
  <si>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</si>
  <si>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</si>
  <si>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</si>
  <si>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</si>
  <si>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</si>
  <si>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</si>
  <si>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</si>
  <si>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</si>
  <si>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</si>
  <si>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</si>
  <si>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</si>
  <si>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</si>
  <si>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</si>
  <si>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</si>
  <si>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</si>
  <si>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</si>
  <si>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</si>
  <si>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</si>
  <si>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</si>
  <si>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</si>
  <si>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</si>
  <si>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</si>
  <si>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</si>
  <si>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</si>
  <si>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</si>
  <si>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</si>
  <si>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</si>
  <si>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</si>
  <si>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</si>
  <si>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</si>
  <si>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</si>
  <si>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</si>
  <si>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</si>
  <si>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</si>
  <si>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</si>
  <si>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</si>
  <si>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</si>
  <si>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</si>
  <si>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</si>
  <si>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</si>
  <si>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</si>
  <si>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</si>
  <si>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</si>
  <si>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</si>
  <si>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</si>
  <si>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</si>
  <si>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</si>
  <si>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</si>
  <si>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</si>
  <si>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</si>
  <si>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</si>
  <si>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</si>
  <si>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</si>
  <si>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</si>
  <si>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</si>
  <si>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</si>
  <si>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</si>
  <si>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</si>
  <si>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</si>
  <si>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</si>
  <si>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</si>
  <si>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</si>
  <si>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</si>
  <si>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</si>
  <si>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</si>
  <si>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</si>
  <si>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</si>
  <si>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</si>
  <si>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</si>
  <si>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</si>
  <si>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</si>
  <si>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</si>
  <si>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</si>
  <si>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</si>
  <si>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</si>
  <si>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</si>
  <si>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</si>
  <si>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</si>
  <si>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</si>
  <si>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</si>
  <si>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</si>
  <si>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</si>
  <si>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</si>
  <si>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</si>
  <si>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</si>
  <si>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</si>
  <si>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</si>
  <si>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</si>
  <si>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</si>
  <si>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</si>
  <si>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</si>
  <si>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</si>
  <si>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</si>
  <si>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</si>
  <si>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</si>
  <si>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</si>
  <si>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</si>
  <si>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</si>
  <si>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</si>
  <si>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</si>
  <si>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</si>
  <si>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</si>
  <si>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</si>
  <si>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</si>
  <si>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</si>
  <si>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</si>
  <si>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</si>
  <si>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</si>
  <si>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</si>
  <si>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</si>
  <si>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</si>
  <si>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</si>
  <si>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</si>
  <si>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</si>
  <si>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</si>
  <si>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</si>
  <si>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</si>
  <si>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</si>
  <si>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</si>
  <si>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</si>
  <si>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</si>
  <si>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</si>
  <si>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</si>
  <si>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</si>
  <si>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</si>
  <si>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</si>
  <si>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</si>
  <si>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</si>
  <si>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</si>
  <si>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</si>
  <si>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</si>
  <si>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</si>
  <si>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</si>
  <si>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</si>
  <si>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</si>
  <si>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</si>
  <si>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</si>
  <si>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</si>
  <si>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</si>
  <si>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</si>
  <si>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</si>
  <si>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</si>
  <si>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</si>
  <si>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</si>
  <si>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</si>
  <si>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</si>
  <si>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</si>
  <si>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</si>
  <si>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</si>
  <si>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</si>
  <si>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</si>
  <si>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</si>
  <si>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</si>
  <si>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</si>
  <si>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</si>
  <si>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</si>
  <si>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</si>
  <si>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</si>
  <si>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</si>
  <si>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</si>
  <si>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</si>
  <si>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</si>
  <si>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</si>
  <si>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</si>
  <si>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</si>
  <si>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</si>
  <si>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</si>
  <si>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</si>
  <si>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</si>
  <si>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</si>
  <si>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</si>
  <si>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</si>
  <si>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</si>
  <si>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</si>
  <si>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</si>
  <si>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</si>
  <si>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</si>
  <si>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</si>
  <si>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</si>
  <si>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</si>
  <si>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</si>
  <si>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</si>
  <si>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</si>
  <si>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</si>
  <si>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</si>
  <si>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</si>
  <si>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</si>
  <si>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</si>
  <si>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</si>
  <si>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</si>
  <si>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</si>
  <si>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</si>
  <si>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</si>
  <si>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</si>
  <si>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</si>
  <si>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</si>
  <si>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</si>
  <si>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</si>
  <si>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</si>
  <si>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</si>
  <si>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</si>
  <si>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</si>
  <si>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</si>
  <si>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</si>
  <si>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</si>
  <si>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</si>
  <si>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</si>
  <si>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</si>
  <si>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</si>
  <si>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</si>
  <si>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</si>
  <si>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</si>
  <si>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</si>
  <si>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</si>
  <si>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</si>
  <si>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</si>
  <si>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</si>
  <si>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</si>
  <si>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</si>
  <si>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</si>
  <si>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</si>
  <si>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</si>
  <si>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</si>
  <si>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</si>
  <si>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</si>
  <si>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</si>
  <si>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</si>
  <si>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</si>
  <si>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</si>
  <si>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</si>
  <si>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</si>
  <si>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</si>
  <si>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</si>
  <si>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</si>
  <si>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</si>
  <si>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</si>
  <si>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</si>
  <si>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</si>
  <si>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</si>
  <si>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</si>
  <si>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</si>
  <si>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</si>
  <si>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</si>
  <si>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</si>
  <si>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</si>
  <si>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</si>
  <si>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</si>
  <si>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</si>
  <si>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</si>
  <si>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</si>
  <si>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</si>
  <si>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</si>
  <si>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</si>
  <si>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</si>
  <si>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</si>
  <si>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</si>
  <si>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</si>
  <si>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</si>
  <si>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</si>
  <si>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</si>
  <si>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</si>
  <si>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</si>
  <si>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</si>
  <si>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</si>
  <si>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</si>
  <si>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</si>
  <si>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</si>
  <si>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</si>
  <si>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</si>
  <si>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</si>
  <si>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</si>
  <si>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</si>
  <si>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</si>
  <si>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</si>
  <si>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</si>
  <si>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</si>
  <si>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</si>
  <si>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</si>
  <si>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</si>
  <si>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</si>
  <si>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</si>
  <si>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</si>
  <si>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</si>
  <si>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</si>
  <si>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</si>
  <si>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</si>
  <si>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</si>
  <si>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</si>
  <si>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</si>
  <si>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</si>
  <si>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</si>
  <si>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</si>
  <si>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</si>
  <si>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</si>
  <si>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</si>
  <si>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</si>
  <si>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</si>
  <si>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</si>
  <si>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</si>
  <si>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</si>
  <si>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</si>
  <si>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</si>
  <si>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</si>
  <si>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</si>
  <si>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</si>
  <si>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</si>
  <si>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</si>
  <si>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</si>
  <si>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</si>
  <si>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</si>
  <si>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</si>
  <si>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</si>
  <si>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</si>
  <si>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</si>
  <si>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</si>
  <si>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</si>
  <si>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</si>
  <si>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</si>
  <si>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</si>
  <si>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</si>
  <si>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</si>
  <si>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</si>
  <si>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</si>
  <si>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</si>
  <si>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</si>
  <si>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</si>
  <si>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</si>
  <si>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</si>
  <si>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</si>
  <si>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</si>
  <si>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</si>
  <si>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</si>
  <si>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</si>
  <si>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</si>
  <si>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</si>
  <si>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</si>
  <si>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</si>
  <si>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</si>
  <si>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</si>
  <si>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</si>
  <si>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</si>
  <si>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</si>
  <si>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</si>
  <si>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</si>
  <si>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</si>
  <si>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</si>
  <si>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</si>
  <si>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</si>
  <si>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</si>
  <si>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</si>
  <si>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</si>
  <si>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</si>
  <si>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</si>
  <si>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</si>
  <si>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</si>
  <si>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</si>
  <si>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</si>
  <si>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</si>
  <si>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</si>
  <si>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</si>
  <si>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</si>
  <si>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</si>
  <si>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</si>
  <si>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</si>
  <si>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</si>
  <si>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</si>
  <si>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</si>
  <si>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</si>
  <si>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</si>
  <si>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</si>
  <si>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</si>
  <si>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</si>
  <si>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</si>
  <si>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</si>
  <si>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</si>
  <si>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</si>
  <si>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</si>
  <si>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</si>
  <si>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</si>
  <si>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</si>
  <si>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</si>
  <si>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</si>
  <si>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</si>
  <si>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</si>
  <si>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</si>
  <si>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</si>
  <si>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</si>
  <si>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</si>
  <si>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</si>
  <si>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</si>
  <si>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</si>
  <si>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</si>
  <si>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</si>
  <si>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</si>
  <si>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</si>
  <si>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</si>
  <si>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</si>
  <si>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</si>
  <si>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</si>
  <si>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</si>
  <si>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</si>
  <si>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</si>
  <si>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</si>
  <si>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</si>
  <si>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</si>
  <si>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</si>
  <si>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</si>
  <si>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</si>
  <si>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</si>
  <si>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</si>
  <si>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</si>
  <si>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</si>
  <si>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</si>
  <si>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</si>
  <si>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</si>
  <si>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</si>
  <si>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</si>
  <si>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</si>
  <si>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</si>
  <si>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</si>
  <si>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</si>
  <si>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</si>
  <si>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</si>
  <si>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</si>
  <si>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</si>
  <si>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</si>
  <si>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</si>
  <si>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</si>
  <si>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</si>
  <si>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</si>
  <si>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</si>
  <si>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</si>
  <si>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</si>
  <si>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</si>
  <si>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</si>
  <si>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</si>
  <si>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</si>
  <si>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</si>
  <si>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</si>
  <si>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</si>
  <si>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</si>
  <si>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</si>
  <si>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</si>
  <si>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</si>
  <si>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</si>
  <si>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</si>
  <si>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</si>
  <si>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</si>
  <si>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</si>
  <si>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</si>
  <si>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</si>
  <si>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</si>
  <si>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</si>
  <si>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</si>
  <si>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</si>
  <si>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</si>
  <si>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</si>
  <si>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</si>
  <si>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</si>
  <si>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</si>
  <si>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</si>
  <si>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</si>
  <si>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</si>
  <si>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</si>
  <si>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</si>
  <si>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</si>
  <si>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</si>
  <si>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</si>
  <si>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</si>
  <si>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</si>
  <si>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</si>
  <si>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</si>
  <si>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</si>
  <si>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</si>
  <si>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</si>
  <si>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</si>
  <si>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</si>
  <si>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</si>
  <si>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</si>
  <si>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</si>
  <si>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</si>
  <si>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</si>
  <si>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</si>
  <si>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</si>
  <si>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</si>
  <si>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</si>
  <si>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</si>
  <si>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</si>
  <si>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</si>
  <si>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</si>
  <si>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</si>
  <si>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</si>
  <si>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</si>
  <si>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</si>
  <si>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</si>
  <si>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</si>
  <si>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</si>
  <si>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</si>
  <si>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</si>
  <si>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</si>
  <si>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</si>
  <si>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</si>
  <si>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</si>
  <si>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</si>
  <si>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</si>
  <si>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</si>
  <si>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</si>
  <si>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</si>
  <si>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</si>
  <si>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</si>
  <si>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</si>
  <si>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</si>
  <si>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</si>
  <si>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</si>
  <si>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</si>
  <si>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</si>
  <si>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</si>
  <si>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</si>
  <si>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</si>
  <si>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</si>
  <si>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</si>
  <si>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</si>
  <si>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</si>
  <si>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</si>
  <si>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</si>
  <si>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</si>
  <si>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</si>
  <si>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</si>
  <si>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</si>
  <si>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</si>
  <si>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</si>
  <si>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</si>
  <si>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</si>
  <si>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</si>
  <si>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</si>
  <si>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</si>
  <si>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</si>
  <si>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</si>
  <si>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</si>
  <si>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</si>
  <si>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</si>
  <si>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</si>
  <si>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</si>
  <si>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</si>
  <si>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</si>
  <si>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</si>
  <si>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</si>
  <si>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</si>
  <si>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</si>
  <si>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</si>
  <si>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</si>
  <si>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</si>
  <si>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</si>
  <si>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</si>
  <si>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</si>
  <si>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</si>
  <si>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</si>
  <si>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</si>
  <si>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</si>
  <si>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</si>
  <si>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</si>
  <si>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</si>
  <si>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</si>
  <si>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</si>
  <si>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</si>
  <si>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</si>
  <si>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</si>
  <si>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</si>
  <si>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</si>
  <si>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</si>
  <si>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</si>
  <si>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</si>
  <si>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</si>
  <si>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</si>
  <si>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</si>
  <si>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</si>
  <si>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</si>
  <si>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</si>
  <si>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</si>
  <si>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</si>
  <si>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</si>
  <si>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</si>
  <si>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</si>
  <si>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</si>
  <si>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</si>
  <si>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</si>
  <si>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</si>
  <si>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</si>
  <si>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</si>
  <si>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</si>
  <si>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</si>
  <si>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</si>
  <si>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</si>
  <si>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</si>
  <si>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</si>
  <si>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</si>
  <si>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</si>
  <si>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</si>
  <si>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</si>
  <si>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</si>
  <si>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</si>
  <si>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</si>
  <si>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</si>
  <si>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</si>
  <si>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</si>
  <si>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</si>
  <si>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</si>
  <si>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</si>
  <si>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</si>
  <si>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</si>
  <si>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</si>
  <si>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</si>
  <si>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</si>
  <si>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</si>
  <si>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</si>
  <si>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</si>
  <si>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</si>
  <si>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</si>
  <si>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</si>
  <si>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</si>
  <si>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</si>
  <si>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</si>
  <si>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</si>
  <si>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</si>
  <si>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</si>
  <si>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</si>
  <si>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</si>
  <si>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</si>
  <si>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</si>
  <si>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</si>
  <si>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</si>
  <si>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</si>
  <si>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</si>
  <si>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</si>
  <si>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</si>
  <si>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</si>
  <si>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</si>
  <si>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</si>
  <si>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</si>
  <si>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</si>
  <si>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</si>
  <si>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</si>
  <si>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</si>
  <si>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</si>
  <si>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</si>
  <si>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</si>
  <si>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</si>
  <si>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</si>
  <si>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</si>
  <si>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</si>
  <si>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</si>
  <si>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</si>
  <si>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</si>
  <si>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</si>
  <si>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</si>
  <si>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</si>
  <si>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</si>
  <si>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</si>
  <si>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</si>
  <si>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</si>
  <si>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</si>
  <si>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</si>
  <si>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</si>
  <si>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</si>
  <si>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</si>
  <si>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</si>
  <si>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</si>
  <si>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</si>
  <si>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</si>
  <si>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</si>
  <si>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</si>
  <si>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</si>
  <si>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</si>
  <si>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</si>
  <si>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</si>
  <si>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</si>
  <si>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</si>
  <si>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</si>
  <si>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</si>
  <si>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</si>
  <si>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</si>
  <si>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</si>
  <si>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</si>
  <si>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</si>
  <si>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</si>
  <si>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</si>
  <si>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</si>
  <si>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</si>
  <si>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</si>
  <si>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</si>
  <si>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</si>
  <si>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</si>
  <si>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</si>
  <si>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</si>
  <si>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</si>
  <si>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</si>
  <si>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</si>
  <si>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</si>
  <si>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</si>
  <si>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</si>
  <si>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</si>
  <si>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</si>
  <si>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</si>
  <si>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</si>
  <si>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</si>
  <si>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</si>
  <si>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</si>
  <si>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</si>
  <si>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</si>
  <si>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</si>
  <si>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</si>
  <si>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</si>
  <si>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</si>
  <si>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</si>
  <si>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</si>
  <si>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</si>
  <si>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</si>
  <si>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</si>
  <si>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</si>
  <si>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</si>
  <si>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</si>
  <si>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</si>
  <si>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</si>
  <si>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</si>
  <si>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</si>
  <si>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</si>
  <si>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</si>
  <si>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</si>
  <si>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</si>
  <si>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</si>
  <si>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</si>
  <si>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</si>
  <si>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</si>
  <si>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</si>
  <si>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</si>
  <si>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</si>
  <si>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</si>
  <si>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</si>
  <si>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</si>
  <si>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</si>
  <si>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</si>
  <si>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</si>
  <si>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</si>
  <si>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</si>
  <si>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</si>
  <si>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</si>
  <si>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</si>
  <si>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</si>
  <si>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</si>
  <si>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</si>
  <si>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</si>
  <si>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</si>
  <si>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</si>
  <si>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</si>
  <si>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</si>
  <si>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</si>
  <si>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</si>
  <si>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</si>
  <si>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</si>
  <si>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</si>
  <si>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</si>
  <si>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</si>
  <si>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</si>
  <si>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</si>
  <si>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</si>
  <si>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</si>
  <si>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</si>
  <si>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</si>
  <si>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</si>
  <si>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</si>
  <si>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</si>
  <si>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</si>
  <si>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</si>
  <si>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</si>
  <si>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</si>
  <si>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</si>
  <si>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</si>
  <si>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</si>
  <si>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</si>
  <si>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</si>
  <si>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</si>
  <si>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</si>
  <si>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</si>
  <si>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</si>
  <si>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</si>
  <si>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</si>
  <si>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</si>
  <si>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</si>
  <si>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</si>
  <si>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</si>
  <si>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</si>
  <si>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</si>
  <si>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</si>
  <si>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</si>
  <si>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</si>
  <si>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</si>
  <si>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</si>
  <si>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</si>
  <si>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</si>
  <si>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</si>
  <si>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</si>
  <si>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</si>
  <si>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</si>
  <si>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</si>
  <si>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</si>
  <si>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</si>
  <si>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</si>
  <si>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</si>
  <si>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</si>
  <si>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</si>
  <si>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</si>
  <si>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</si>
  <si>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</si>
  <si>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</si>
  <si>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</si>
  <si>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</si>
  <si>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</si>
  <si>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</si>
  <si>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</si>
  <si>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</si>
  <si>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</si>
  <si>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</si>
  <si>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</si>
  <si>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</si>
  <si>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</si>
  <si>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</si>
  <si>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</si>
  <si>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</si>
  <si>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</si>
  <si>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</si>
  <si>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</si>
  <si>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</si>
  <si>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</si>
  <si>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</si>
  <si>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</si>
  <si>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</si>
  <si>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</si>
  <si>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</si>
  <si>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</si>
  <si>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</si>
  <si>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</si>
  <si>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</si>
  <si>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</si>
  <si>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</si>
  <si>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</si>
  <si>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</si>
  <si>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</si>
  <si>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</si>
  <si>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</si>
  <si>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</si>
  <si>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</si>
  <si>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</si>
  <si>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</si>
  <si>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</si>
  <si>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</si>
  <si>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</si>
  <si>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</si>
  <si>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</si>
  <si>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</si>
  <si>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</si>
  <si>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</si>
  <si>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</si>
  <si>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</si>
  <si>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</si>
  <si>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</si>
  <si>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</si>
  <si>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</si>
  <si>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</si>
  <si>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</si>
  <si>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</si>
  <si>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</si>
  <si>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</si>
  <si>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</si>
  <si>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</si>
  <si>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</si>
  <si>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</si>
  <si>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</si>
  <si>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</si>
  <si>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</si>
  <si>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</si>
  <si>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</si>
  <si>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</si>
  <si>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</si>
  <si>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</si>
  <si>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</si>
  <si>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</si>
  <si>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</si>
  <si>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</si>
  <si>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</si>
  <si>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</si>
  <si>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</si>
  <si>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</si>
  <si>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</si>
  <si>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</si>
  <si>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</si>
  <si>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</si>
  <si>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</si>
  <si>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</si>
  <si>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</si>
  <si>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</si>
  <si>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</si>
  <si>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</si>
  <si>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</si>
  <si>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</si>
  <si>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</si>
  <si>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</si>
  <si>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</si>
  <si>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</si>
  <si>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</si>
  <si>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</si>
  <si>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</si>
  <si>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</si>
  <si>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</si>
  <si>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</si>
  <si>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</si>
  <si>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</si>
  <si>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</si>
  <si>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</si>
  <si>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</si>
  <si>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</si>
  <si>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</si>
  <si>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</si>
  <si>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</si>
  <si>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</si>
  <si>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</si>
  <si>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</si>
  <si>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</si>
  <si>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</si>
  <si>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</si>
  <si>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</si>
  <si>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</si>
  <si>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</si>
  <si>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</si>
  <si>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</si>
  <si>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</si>
  <si>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</si>
  <si>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</si>
  <si>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</si>
  <si>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</si>
  <si>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</si>
  <si>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</si>
  <si>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</si>
  <si>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</si>
  <si>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</si>
  <si>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</si>
  <si>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</si>
  <si>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</si>
  <si>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</si>
  <si>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</si>
  <si>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</si>
  <si>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</si>
  <si>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</si>
  <si>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</si>
  <si>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</si>
  <si>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</si>
  <si>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</si>
  <si>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</si>
  <si>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</si>
  <si>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</si>
  <si>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</si>
  <si>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</si>
  <si>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</si>
  <si>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</si>
  <si>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</si>
  <si>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</si>
  <si>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</si>
  <si>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</si>
  <si>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</si>
  <si>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</si>
  <si>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</si>
  <si>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</si>
  <si>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</si>
  <si>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</si>
  <si>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</si>
  <si>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</si>
  <si>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</si>
  <si>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</si>
  <si>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</si>
  <si>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</si>
  <si>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</si>
  <si>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</si>
  <si>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</si>
  <si>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</si>
  <si>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</si>
  <si>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</si>
  <si>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</si>
  <si>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</si>
  <si>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</si>
  <si>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</si>
  <si>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</si>
  <si>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</si>
  <si>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</si>
  <si>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</si>
  <si>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</si>
  <si>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</si>
  <si>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</si>
  <si>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</si>
  <si>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</si>
  <si>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</si>
  <si>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</si>
  <si>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</si>
  <si>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</si>
  <si>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</si>
  <si>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</si>
  <si>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</si>
  <si>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</si>
  <si>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</si>
  <si>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</si>
  <si>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</si>
  <si>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</si>
  <si>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</si>
  <si>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</si>
  <si>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</si>
  <si>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</si>
  <si>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</si>
  <si>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</si>
  <si>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</si>
  <si>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</si>
  <si>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</si>
  <si>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</si>
  <si>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</si>
  <si>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</si>
  <si>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</si>
  <si>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</si>
  <si>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</si>
  <si>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</si>
  <si>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</si>
  <si>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</si>
  <si>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</si>
  <si>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</si>
  <si>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</si>
  <si>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</si>
  <si>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</si>
  <si>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</si>
  <si>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</si>
  <si>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</si>
  <si>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</si>
  <si>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</si>
  <si>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</si>
  <si>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</si>
  <si>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</si>
  <si>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</si>
  <si>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</si>
  <si>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</si>
  <si>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</si>
  <si>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</si>
  <si>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</si>
  <si>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</si>
  <si>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</si>
  <si>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</si>
  <si>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</si>
  <si>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</si>
  <si>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</si>
  <si>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</si>
  <si>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</si>
  <si>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</si>
  <si>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</si>
  <si>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</si>
  <si>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</si>
  <si>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</si>
  <si>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</si>
  <si>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</si>
  <si>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</si>
  <si>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</si>
  <si>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</si>
  <si>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</si>
  <si>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</si>
  <si>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</si>
  <si>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</si>
  <si>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</si>
  <si>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</si>
  <si>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</si>
  <si>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</si>
  <si>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</si>
  <si>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</si>
  <si>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</si>
  <si>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</si>
  <si>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</si>
  <si>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</si>
  <si>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</si>
  <si>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</si>
  <si>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</si>
  <si>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</si>
  <si>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</si>
  <si>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</si>
  <si>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</si>
  <si>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</si>
  <si>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</si>
  <si>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</si>
  <si>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</si>
  <si>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</si>
  <si>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</si>
  <si>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</si>
  <si>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</si>
  <si>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</si>
  <si>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</si>
  <si>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</si>
  <si>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</si>
  <si>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</si>
  <si>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</si>
  <si>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</si>
  <si>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</si>
  <si>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</si>
  <si>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</si>
  <si>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</si>
  <si>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</si>
  <si>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</si>
  <si>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</si>
  <si>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</si>
  <si>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</si>
  <si>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</si>
  <si>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</si>
  <si>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</si>
  <si>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</si>
  <si>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</si>
  <si>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</si>
  <si>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</si>
  <si>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</si>
  <si>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</si>
  <si>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</si>
  <si>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</si>
  <si>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</si>
  <si>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</si>
  <si>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</si>
  <si>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</si>
  <si>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</si>
  <si>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</si>
  <si>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</si>
  <si>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</si>
  <si>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</si>
  <si>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</si>
  <si>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</si>
  <si>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</si>
  <si>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</si>
  <si>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</si>
  <si>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</si>
  <si>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</si>
  <si>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</si>
  <si>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</si>
  <si>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</si>
  <si>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</si>
  <si>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</si>
  <si>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</si>
  <si>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</si>
  <si>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</si>
  <si>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</si>
  <si>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</si>
  <si>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</si>
  <si>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</si>
  <si>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</si>
  <si>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</si>
  <si>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</si>
  <si>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</si>
  <si>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</si>
  <si>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</si>
  <si>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</si>
  <si>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</si>
  <si>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</si>
  <si>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</si>
  <si>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</si>
  <si>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</si>
  <si>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</si>
  <si>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</si>
  <si>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</si>
  <si>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</si>
  <si>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</si>
  <si>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</si>
  <si>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</si>
  <si>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</si>
  <si>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</si>
  <si>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</si>
  <si>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</si>
  <si>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</si>
  <si>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</si>
  <si>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</si>
  <si>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</si>
  <si>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</si>
  <si>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</si>
  <si>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</si>
  <si>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</si>
  <si>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</si>
  <si>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</si>
  <si>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</si>
  <si>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</si>
  <si>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</si>
  <si>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</si>
  <si>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</si>
  <si>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</si>
  <si>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</si>
  <si>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</si>
  <si>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</si>
  <si>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</si>
  <si>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</si>
  <si>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</si>
  <si>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</si>
  <si>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</si>
  <si>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</si>
  <si>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</si>
  <si>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</si>
  <si>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</si>
  <si>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</si>
  <si>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</si>
  <si>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</si>
  <si>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</si>
  <si>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</si>
  <si>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</si>
  <si>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</si>
  <si>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</si>
  <si>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</si>
  <si>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</si>
  <si>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</si>
  <si>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</si>
  <si>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</si>
  <si>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</si>
  <si>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</si>
  <si>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</si>
  <si>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</si>
  <si>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</si>
  <si>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</si>
  <si>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</si>
  <si>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</si>
  <si>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</si>
  <si>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</si>
  <si>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</si>
  <si>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</si>
  <si>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</si>
  <si>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</si>
  <si>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</si>
  <si>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</si>
  <si>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</si>
  <si>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</si>
  <si>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</si>
  <si>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</si>
  <si>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</si>
  <si>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</si>
  <si>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</si>
  <si>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</si>
  <si>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</si>
  <si>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</si>
  <si>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</si>
  <si>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</si>
  <si>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</si>
  <si>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</si>
  <si>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</si>
  <si>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</si>
  <si>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</si>
  <si>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</si>
  <si>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</si>
  <si>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</si>
  <si>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</si>
  <si>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</si>
  <si>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</si>
  <si>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</si>
  <si>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</si>
  <si>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</si>
  <si>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</si>
  <si>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</si>
  <si>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</si>
  <si>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</si>
  <si>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</si>
  <si>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</si>
  <si>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</si>
  <si>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</si>
  <si>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</si>
  <si>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</si>
  <si>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</si>
  <si>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</si>
  <si>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</si>
  <si>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</si>
  <si>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</si>
  <si>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</si>
  <si>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</si>
  <si>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</si>
  <si>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</si>
  <si>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</si>
  <si>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</si>
  <si>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</si>
  <si>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</si>
  <si>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</si>
  <si>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</si>
  <si>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</si>
  <si>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</si>
  <si>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</si>
  <si>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</si>
  <si>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</si>
  <si>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</si>
  <si>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</si>
  <si>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</si>
  <si>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</si>
  <si>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</si>
  <si>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</si>
  <si>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</si>
  <si>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</si>
  <si>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</si>
  <si>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</si>
  <si>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</si>
  <si>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</si>
  <si>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</si>
  <si>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</si>
  <si>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</si>
  <si>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</si>
  <si>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</si>
  <si>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</si>
  <si>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</si>
  <si>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</si>
  <si>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</si>
  <si>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</si>
  <si>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</si>
  <si>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</si>
  <si>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</si>
  <si>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</si>
  <si>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</si>
  <si>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</si>
  <si>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</si>
  <si>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</si>
  <si>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</si>
  <si>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</si>
  <si>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</si>
  <si>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</si>
  <si>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</si>
  <si>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</si>
  <si>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</si>
  <si>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</si>
  <si>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</si>
  <si>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</si>
  <si>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</si>
  <si>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</si>
  <si>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</si>
  <si>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</si>
  <si>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</si>
  <si>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</si>
  <si>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</si>
  <si>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</si>
  <si>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</si>
  <si>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</si>
  <si>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</si>
  <si>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</si>
  <si>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</si>
  <si>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</si>
  <si>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</si>
  <si>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</si>
  <si>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</si>
  <si>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</si>
  <si>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</si>
  <si>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</si>
  <si>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</si>
  <si>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</si>
  <si>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</si>
  <si>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</si>
  <si>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</si>
  <si>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</si>
  <si>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</si>
  <si>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</si>
  <si>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</si>
  <si>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</si>
  <si>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</si>
  <si>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</si>
  <si>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</si>
  <si>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</si>
  <si>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</si>
  <si>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</si>
  <si>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</si>
  <si>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</si>
  <si>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</si>
  <si>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</si>
  <si>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</si>
  <si>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</si>
  <si>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</si>
  <si>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</si>
  <si>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</si>
  <si>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</si>
  <si>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</si>
  <si>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</si>
  <si>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</si>
  <si>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</si>
  <si>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</si>
  <si>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</si>
  <si>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</si>
  <si>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</si>
  <si>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</si>
  <si>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</si>
  <si>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</si>
  <si>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</si>
  <si>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</si>
  <si>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</si>
  <si>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</si>
  <si>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</si>
  <si>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</si>
  <si>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</si>
  <si>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</si>
  <si>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</si>
  <si>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</si>
  <si>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</si>
  <si>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</si>
  <si>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</si>
  <si>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</si>
  <si>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</si>
  <si>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</si>
  <si>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</si>
  <si>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</si>
  <si>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</si>
  <si>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</si>
  <si>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</si>
  <si>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</si>
  <si>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</si>
  <si>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</si>
  <si>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</si>
  <si>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</si>
  <si>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</si>
  <si>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</si>
  <si>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</si>
  <si>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</si>
  <si>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</si>
  <si>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</si>
  <si>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</si>
  <si>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</si>
  <si>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</si>
  <si>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</si>
  <si>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</si>
  <si>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</si>
  <si>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</si>
  <si>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</si>
  <si>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</si>
  <si>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</si>
  <si>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</si>
  <si>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</si>
  <si>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</si>
  <si>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</si>
  <si>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</si>
  <si>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</si>
  <si>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</si>
  <si>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</si>
  <si>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</si>
  <si>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</si>
  <si>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</si>
  <si>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</si>
  <si>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</si>
  <si>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</si>
  <si>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</si>
  <si>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</si>
  <si>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</si>
  <si>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</si>
  <si>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</si>
  <si>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</si>
  <si>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</si>
  <si>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</si>
  <si>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</si>
  <si>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</si>
  <si>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</si>
  <si>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</si>
  <si>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</si>
  <si>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</si>
  <si>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</si>
  <si>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</si>
  <si>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</si>
  <si>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</si>
  <si>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</si>
  <si>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</si>
  <si>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</si>
  <si>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</si>
  <si>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</si>
  <si>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</si>
  <si>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</si>
  <si>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</si>
  <si>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</si>
  <si>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</si>
  <si>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</si>
  <si>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</si>
  <si>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</si>
  <si>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</si>
  <si>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</si>
  <si>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</si>
  <si>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</si>
  <si>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</si>
  <si>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</si>
  <si>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</si>
  <si>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</si>
  <si>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</si>
  <si>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</si>
  <si>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</si>
  <si>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</si>
  <si>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</si>
  <si>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</si>
  <si>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</si>
  <si>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</si>
  <si>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</si>
  <si>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</si>
  <si>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</si>
  <si>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</si>
  <si>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</si>
  <si>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</si>
  <si>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</si>
  <si>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</si>
  <si>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</si>
  <si>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</si>
  <si>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</si>
  <si>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</si>
  <si>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</si>
  <si>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</si>
  <si>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</si>
  <si>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</si>
  <si>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</si>
  <si>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</si>
  <si>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</si>
  <si>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</si>
  <si>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</si>
  <si>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</si>
  <si>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</si>
  <si>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</si>
  <si>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</si>
  <si>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</si>
  <si>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</si>
  <si>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</si>
  <si>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</si>
  <si>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</si>
  <si>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</si>
  <si>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</si>
  <si>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</si>
  <si>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</si>
  <si>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</si>
  <si>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</si>
  <si>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</si>
  <si>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</si>
  <si>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</si>
  <si>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</si>
  <si>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</si>
  <si>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</si>
  <si>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</si>
  <si>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</si>
  <si>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</si>
  <si>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</si>
  <si>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</si>
  <si>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</si>
  <si>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</si>
  <si>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</si>
  <si>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</si>
  <si>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</si>
  <si>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</si>
  <si>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</si>
  <si>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</si>
  <si>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</si>
  <si>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</si>
  <si>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</si>
  <si>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</si>
  <si>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</si>
  <si>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</si>
  <si>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</si>
  <si>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</si>
  <si>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</si>
  <si>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</si>
  <si>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</si>
  <si>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</si>
  <si>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</si>
  <si>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</si>
  <si>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</si>
  <si>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</si>
  <si>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</si>
  <si>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</si>
  <si>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</si>
  <si>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</si>
  <si>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</si>
  <si>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</si>
  <si>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</si>
  <si>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</si>
  <si>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</si>
  <si>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</si>
  <si>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</si>
  <si>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</si>
  <si>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</si>
  <si>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</si>
  <si>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</si>
  <si>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</si>
  <si>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</si>
  <si>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</si>
  <si>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</si>
  <si>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</si>
  <si>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</si>
  <si>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</si>
  <si>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</si>
  <si>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</si>
  <si>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</si>
  <si>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</si>
  <si>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</si>
  <si>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</si>
  <si>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</si>
  <si>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</si>
  <si>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</si>
  <si>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</si>
  <si>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</si>
  <si>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</si>
  <si>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</si>
  <si>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</si>
  <si>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</si>
  <si>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</si>
  <si>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</si>
  <si>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</si>
  <si>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</si>
  <si>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</si>
  <si>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</si>
  <si>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</si>
  <si>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</si>
  <si>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</si>
  <si>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</si>
  <si>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</si>
  <si>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</si>
  <si>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</si>
  <si>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</si>
  <si>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</si>
  <si>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</si>
  <si>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</si>
  <si>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</si>
  <si>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</si>
  <si>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</si>
  <si>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</si>
  <si>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</si>
  <si>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</si>
  <si>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</si>
  <si>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</si>
  <si>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</si>
  <si>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</si>
  <si>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</si>
  <si>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</si>
  <si>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</si>
  <si>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</si>
  <si>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</si>
  <si>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</si>
  <si>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</si>
  <si>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</si>
  <si>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</si>
  <si>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</si>
  <si>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</si>
  <si>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</si>
  <si>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</si>
  <si>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</si>
  <si>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</si>
  <si>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</si>
  <si>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</si>
  <si>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</si>
  <si>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</si>
  <si>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</si>
  <si>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</si>
  <si>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</si>
  <si>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</si>
  <si>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</si>
  <si>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</si>
  <si>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</si>
  <si>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</si>
  <si>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</si>
  <si>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</si>
  <si>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</si>
  <si>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</si>
  <si>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</si>
  <si>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</si>
  <si>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</si>
  <si>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</si>
  <si>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</si>
  <si>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</si>
  <si>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</si>
  <si>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</si>
  <si>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</si>
  <si>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</si>
  <si>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</si>
  <si>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</si>
  <si>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</si>
  <si>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</si>
  <si>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</si>
  <si>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</si>
  <si>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</si>
  <si>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</si>
  <si>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</si>
  <si>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</si>
  <si>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</si>
  <si>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</si>
  <si>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</si>
  <si>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</si>
  <si>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</si>
  <si>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</si>
  <si>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</si>
  <si>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</si>
  <si>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</si>
  <si>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</si>
  <si>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</si>
  <si>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</si>
  <si>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</si>
  <si>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</si>
  <si>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</si>
  <si>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</si>
  <si>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</si>
  <si>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</si>
  <si>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</si>
  <si>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</si>
  <si>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</si>
  <si>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</si>
  <si>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</si>
  <si>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</si>
  <si>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</si>
  <si>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</si>
  <si>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</si>
  <si>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</si>
  <si>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</si>
  <si>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</si>
  <si>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</si>
  <si>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</si>
  <si>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</si>
  <si>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</si>
  <si>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</si>
  <si>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</si>
  <si>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</si>
  <si>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</si>
  <si>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</si>
  <si>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</si>
  <si>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</si>
  <si>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</si>
  <si>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</si>
  <si>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</si>
  <si>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</si>
  <si>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</si>
  <si>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</si>
  <si>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</si>
  <si>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</si>
  <si>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</si>
  <si>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</si>
  <si>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</si>
  <si>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</si>
  <si>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</si>
  <si>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</si>
  <si>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</si>
  <si>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</si>
  <si>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</si>
  <si>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</si>
  <si>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</si>
  <si>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</si>
  <si>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</si>
  <si>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</si>
  <si>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</si>
  <si>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</si>
  <si>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</si>
  <si>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</si>
  <si>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</si>
  <si>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</si>
  <si>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</si>
  <si>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</si>
  <si>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</si>
  <si>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</si>
  <si>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</si>
  <si>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</si>
  <si>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</si>
  <si>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</si>
  <si>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</si>
  <si>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</si>
  <si>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</si>
  <si>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</si>
  <si>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</si>
  <si>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</si>
  <si>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</si>
  <si>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</si>
  <si>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</si>
  <si>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</si>
  <si>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</si>
  <si>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</si>
  <si>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</si>
  <si>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</si>
  <si>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</si>
  <si>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</si>
  <si>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</si>
  <si>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</si>
  <si>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</si>
  <si>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</si>
  <si>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</si>
  <si>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</si>
  <si>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</si>
  <si>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</si>
  <si>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</si>
  <si>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</si>
  <si>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</si>
  <si>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</si>
  <si>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</si>
  <si>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</si>
  <si>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</si>
  <si>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</si>
  <si>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</si>
  <si>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</si>
  <si>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</si>
  <si>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</si>
  <si>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</si>
  <si>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</si>
  <si>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</si>
  <si>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</si>
  <si>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</si>
  <si>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</si>
  <si>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</si>
  <si>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</si>
  <si>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</si>
  <si>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</si>
  <si>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</si>
  <si>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</si>
  <si>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</si>
  <si>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</si>
  <si>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</si>
  <si>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</si>
  <si>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</si>
  <si>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</si>
  <si>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</si>
  <si>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</si>
  <si>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</si>
  <si>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</si>
  <si>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</si>
  <si>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</si>
  <si>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</si>
  <si>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</si>
  <si>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</si>
  <si>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</si>
  <si>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</si>
  <si>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</si>
  <si>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</si>
  <si>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</si>
  <si>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</si>
  <si>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</si>
  <si>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</si>
  <si>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</si>
  <si>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</si>
  <si>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</si>
  <si>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</si>
  <si>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</si>
  <si>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</si>
  <si>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</si>
  <si>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</si>
  <si>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</si>
  <si>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</si>
  <si>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</si>
  <si>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</si>
  <si>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</si>
  <si>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</si>
  <si>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</si>
  <si>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</si>
  <si>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</si>
  <si>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</si>
  <si>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</si>
  <si>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</si>
  <si>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</si>
  <si>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</si>
  <si>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</si>
  <si>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</si>
  <si>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</si>
  <si>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</si>
  <si>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</si>
  <si>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</si>
  <si>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</si>
  <si>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</si>
  <si>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</si>
  <si>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</si>
  <si>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</si>
  <si>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</si>
  <si>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</si>
  <si>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</si>
  <si>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</si>
  <si>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</si>
  <si>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</si>
  <si>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</si>
  <si>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</si>
  <si>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</si>
  <si>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</si>
  <si>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</si>
  <si>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</si>
  <si>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</si>
  <si>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</si>
  <si>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</si>
  <si>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</si>
  <si>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</si>
  <si>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</si>
  <si>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</si>
  <si>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</si>
  <si>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</si>
  <si>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</si>
  <si>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</si>
  <si>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</si>
  <si>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</si>
  <si>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</si>
  <si>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</si>
  <si>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</si>
  <si>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</si>
  <si>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</si>
  <si>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</si>
  <si>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</si>
  <si>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</si>
  <si>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</si>
  <si>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</si>
  <si>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</si>
  <si>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</si>
  <si>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</si>
  <si>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</si>
  <si>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</si>
  <si>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</si>
  <si>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</si>
  <si>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</si>
  <si>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</si>
  <si>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</si>
  <si>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</si>
  <si>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</si>
  <si>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</si>
  <si>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</si>
  <si>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</si>
  <si>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</si>
  <si>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</si>
  <si>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</si>
  <si>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</si>
  <si>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</si>
  <si>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</si>
  <si>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</si>
  <si>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</si>
  <si>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</si>
  <si>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</si>
  <si>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</si>
  <si>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</si>
  <si>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</si>
  <si>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</si>
  <si>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</si>
  <si>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</si>
  <si>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</si>
  <si>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</si>
  <si>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</si>
  <si>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</si>
  <si>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</si>
  <si>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</si>
  <si>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</si>
  <si>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</si>
  <si>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</si>
  <si>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</si>
  <si>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</si>
  <si>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</si>
  <si>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</si>
  <si>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</si>
  <si>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</si>
  <si>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</si>
  <si>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</si>
  <si>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</si>
  <si>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</si>
  <si>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</si>
  <si>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</si>
  <si>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</si>
  <si>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</si>
  <si>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</si>
  <si>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</si>
  <si>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</si>
  <si>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</si>
  <si>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</si>
  <si>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</si>
  <si>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</si>
  <si>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</si>
  <si>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</si>
  <si>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</si>
  <si>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</si>
  <si>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</si>
  <si>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</si>
  <si>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</si>
  <si>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</si>
  <si>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</si>
  <si>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</si>
  <si>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</si>
  <si>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</si>
  <si>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</si>
  <si>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</si>
  <si>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</si>
  <si>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</si>
  <si>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</si>
  <si>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</si>
  <si>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</si>
  <si>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</si>
  <si>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</si>
  <si>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</si>
  <si>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</si>
  <si>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</si>
  <si>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</si>
  <si>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</si>
  <si>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</si>
  <si>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</si>
  <si>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</si>
  <si>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</si>
  <si>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</si>
  <si>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</si>
  <si>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</si>
  <si>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</si>
  <si>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</si>
  <si>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</si>
  <si>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</si>
  <si>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</si>
  <si>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</si>
  <si>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</si>
  <si>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</si>
  <si>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</si>
  <si>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</si>
  <si>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</si>
  <si>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</si>
  <si>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</si>
  <si>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</si>
  <si>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</si>
  <si>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</si>
  <si>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</si>
  <si>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</si>
  <si>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</si>
  <si>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</si>
  <si>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</si>
  <si>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</si>
  <si>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</si>
  <si>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</si>
  <si>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</si>
  <si>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</si>
  <si>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</si>
  <si>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</si>
  <si>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</si>
  <si>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</si>
  <si>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</si>
  <si>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</si>
  <si>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</si>
  <si>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</si>
  <si>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</si>
  <si>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</si>
  <si>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</si>
  <si>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</si>
  <si>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</si>
  <si>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</si>
  <si>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</si>
  <si>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</si>
  <si>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</si>
  <si>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</si>
  <si>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</si>
  <si>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</si>
  <si>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</si>
  <si>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</si>
  <si>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</si>
  <si>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</si>
  <si>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</si>
  <si>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</si>
  <si>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</si>
  <si>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</si>
  <si>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</si>
  <si>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</si>
  <si>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</si>
  <si>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</si>
  <si>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</si>
  <si>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</si>
  <si>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</si>
  <si>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</si>
  <si>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</si>
  <si>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</si>
  <si>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</si>
  <si>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</si>
  <si>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</si>
  <si>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</si>
  <si>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</si>
  <si>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</si>
  <si>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</si>
  <si>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</si>
  <si>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</si>
  <si>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</si>
  <si>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</si>
  <si>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</si>
  <si>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</si>
  <si>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</si>
  <si>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</si>
  <si>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</si>
  <si>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</si>
  <si>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</si>
  <si>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</si>
  <si>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</si>
  <si>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</si>
  <si>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</si>
  <si>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</si>
  <si>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</si>
  <si>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</si>
  <si>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</si>
  <si>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</si>
  <si>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</si>
  <si>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</si>
  <si>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</si>
  <si>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</si>
  <si>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</si>
  <si>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</si>
  <si>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</si>
  <si>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</si>
  <si>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</si>
  <si>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</si>
  <si>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</si>
  <si>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</si>
  <si>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</si>
  <si>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</si>
  <si>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</si>
  <si>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</si>
  <si>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</si>
  <si>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</si>
  <si>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</si>
  <si>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</si>
  <si>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</si>
  <si>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</si>
  <si>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</si>
  <si>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</si>
  <si>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</si>
  <si>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</si>
  <si>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</si>
  <si>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</si>
  <si>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</si>
  <si>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</si>
  <si>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</si>
  <si>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</si>
  <si>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</si>
  <si>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</si>
  <si>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</si>
  <si>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</si>
  <si>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</si>
  <si>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</si>
  <si>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</si>
  <si>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</si>
  <si>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</si>
  <si>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</si>
  <si>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</si>
  <si>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</si>
  <si>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</si>
  <si>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</si>
  <si>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</si>
  <si>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</si>
  <si>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</si>
  <si>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</si>
  <si>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</si>
  <si>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</si>
  <si>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</si>
  <si>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</si>
  <si>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</si>
  <si>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</si>
  <si>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</si>
  <si>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</si>
  <si>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</si>
  <si>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</si>
  <si>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</si>
  <si>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</si>
  <si>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</si>
  <si>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</si>
  <si>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</si>
  <si>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</si>
  <si>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</si>
  <si>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</si>
  <si>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</si>
  <si>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</si>
  <si>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</si>
  <si>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</si>
  <si>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</si>
  <si>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</si>
  <si>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</si>
  <si>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</si>
  <si>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</si>
  <si>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</si>
  <si>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</si>
  <si>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</si>
  <si>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</si>
  <si>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</si>
  <si>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</si>
  <si>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</si>
  <si>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</si>
  <si>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</si>
  <si>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</si>
  <si>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</si>
  <si>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</si>
  <si>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</si>
  <si>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</si>
  <si>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</si>
  <si>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</si>
  <si>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</si>
  <si>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</si>
  <si>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</si>
  <si>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</si>
  <si>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</si>
  <si>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</si>
  <si>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</si>
  <si>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</si>
  <si>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</si>
  <si>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</si>
  <si>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</si>
  <si>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</si>
  <si>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</si>
  <si>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</si>
  <si>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</si>
  <si>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</si>
  <si>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</si>
  <si>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</si>
  <si>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</si>
  <si>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</si>
  <si>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</si>
  <si>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</si>
  <si>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</si>
  <si>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</si>
  <si>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</si>
  <si>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</si>
  <si>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</si>
  <si>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</si>
  <si>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</si>
  <si>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</si>
  <si>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</si>
  <si>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</si>
  <si>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</si>
  <si>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</si>
  <si>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</si>
  <si>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</si>
  <si>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</si>
  <si>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</si>
  <si>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</si>
  <si>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</si>
  <si>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</si>
  <si>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</si>
  <si>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</si>
  <si>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</si>
  <si>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</si>
  <si>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</si>
  <si>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</si>
  <si>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</si>
  <si>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</si>
  <si>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</si>
  <si>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</si>
  <si>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</si>
  <si>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</si>
  <si>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</si>
  <si>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</si>
  <si>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</si>
  <si>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</si>
  <si>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</si>
  <si>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</si>
  <si>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</si>
  <si>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</si>
  <si>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</si>
  <si>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</si>
  <si>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</si>
  <si>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</si>
  <si>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</si>
  <si>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</si>
  <si>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</si>
  <si>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</si>
  <si>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</si>
  <si>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</si>
  <si>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</si>
  <si>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</si>
  <si>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</si>
  <si>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</si>
  <si>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</si>
  <si>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</si>
  <si>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</si>
  <si>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</si>
  <si>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</si>
  <si>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</si>
  <si>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</si>
  <si>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</si>
  <si>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</si>
  <si>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</si>
  <si>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</si>
  <si>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</si>
  <si>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</si>
  <si>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</si>
  <si>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</si>
  <si>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</si>
  <si>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</si>
  <si>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</si>
  <si>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</si>
  <si>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</si>
  <si>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</si>
  <si>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</si>
  <si>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</si>
  <si>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</si>
  <si>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</si>
  <si>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</si>
  <si>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</si>
  <si>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</si>
  <si>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</si>
  <si>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</si>
  <si>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</si>
  <si>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</si>
  <si>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</si>
  <si>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</si>
  <si>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</si>
  <si>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</si>
  <si>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</si>
  <si>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</si>
  <si>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</si>
  <si>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</si>
  <si>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</si>
  <si>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</si>
  <si>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</si>
  <si>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</si>
  <si>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</si>
  <si>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</si>
  <si>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</si>
  <si>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</si>
  <si>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</si>
  <si>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</si>
  <si>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</si>
  <si>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</si>
  <si>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</si>
  <si>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</si>
  <si>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</si>
  <si>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</si>
  <si>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</si>
  <si>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</si>
  <si>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</si>
  <si>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</si>
  <si>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</si>
  <si>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</si>
  <si>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</si>
  <si>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</si>
  <si>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</si>
  <si>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</si>
  <si>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</si>
  <si>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</si>
  <si>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</si>
  <si>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</si>
  <si>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</si>
  <si>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</si>
  <si>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</si>
  <si>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</si>
  <si>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</si>
  <si>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</si>
  <si>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</si>
  <si>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</si>
  <si>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</si>
  <si>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</si>
  <si>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</si>
  <si>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</si>
  <si>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</si>
  <si>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</si>
  <si>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</si>
  <si>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</si>
  <si>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</si>
  <si>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</si>
  <si>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</si>
  <si>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</si>
  <si>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</si>
  <si>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</si>
  <si>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</si>
  <si>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</si>
  <si>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</si>
  <si>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</si>
  <si>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</si>
  <si>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</si>
  <si>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</si>
  <si>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</si>
  <si>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</si>
  <si>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</si>
  <si>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</si>
  <si>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</si>
  <si>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</si>
  <si>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</si>
  <si>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</si>
  <si>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</si>
  <si>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</si>
  <si>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</si>
  <si>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</si>
  <si>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</si>
  <si>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</si>
  <si>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</si>
  <si>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</si>
  <si>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</si>
  <si>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</si>
  <si>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</si>
  <si>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</si>
  <si>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</si>
  <si>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</si>
  <si>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</si>
  <si>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</si>
  <si>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</si>
  <si>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</si>
  <si>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</si>
  <si>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</si>
  <si>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</si>
  <si>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</si>
  <si>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</si>
  <si>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</si>
  <si>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</si>
  <si>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</si>
  <si>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</si>
  <si>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</si>
  <si>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</si>
  <si>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</si>
  <si>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</si>
  <si>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</si>
  <si>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</si>
  <si>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</si>
  <si>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</si>
  <si>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</si>
  <si>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</si>
  <si>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</si>
  <si>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</si>
  <si>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</si>
  <si>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</si>
  <si>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</si>
  <si>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</si>
  <si>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</si>
  <si>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</si>
  <si>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</si>
  <si>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</si>
  <si>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</si>
  <si>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</si>
  <si>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</si>
  <si>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</si>
  <si>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</si>
  <si>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</si>
  <si>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</si>
  <si>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</si>
  <si>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</si>
  <si>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</si>
  <si>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</si>
  <si>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</si>
  <si>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</si>
  <si>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</si>
  <si>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</si>
  <si>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</si>
  <si>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</si>
  <si>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</si>
  <si>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</si>
  <si>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</si>
  <si>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</si>
  <si>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</si>
  <si>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</si>
  <si>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</si>
  <si>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</si>
  <si>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</si>
  <si>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</si>
  <si>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</si>
  <si>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</si>
  <si>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</si>
  <si>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</si>
  <si>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</si>
  <si>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</si>
  <si>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</si>
  <si>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</si>
  <si>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</si>
  <si>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</si>
  <si>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</si>
  <si>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</si>
  <si>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</si>
  <si>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</si>
  <si>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</si>
  <si>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</si>
  <si>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</si>
  <si>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</si>
  <si>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</si>
  <si>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</si>
  <si>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</si>
  <si>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</si>
  <si>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</si>
  <si>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</si>
  <si>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</si>
  <si>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</si>
  <si>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</si>
  <si>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</si>
  <si>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</si>
  <si>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</si>
  <si>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</si>
  <si>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</si>
  <si>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</si>
  <si>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</si>
  <si>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</si>
  <si>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</si>
  <si>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</si>
  <si>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</si>
  <si>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</si>
  <si>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</si>
  <si>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</si>
  <si>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</si>
  <si>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</si>
  <si>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</si>
  <si>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</si>
  <si>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</si>
  <si>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</si>
  <si>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</si>
  <si>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</si>
  <si>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</si>
  <si>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</si>
  <si>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</si>
  <si>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</si>
  <si>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</si>
  <si>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</si>
  <si>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</si>
  <si>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</si>
  <si>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</si>
  <si>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</si>
  <si>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</si>
  <si>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</si>
  <si>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</si>
  <si>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</si>
  <si>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</si>
  <si>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</si>
  <si>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</si>
  <si>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</si>
  <si>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</si>
  <si>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</si>
  <si>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</si>
  <si>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</si>
  <si>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</si>
  <si>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</si>
  <si>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</si>
  <si>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</si>
  <si>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</si>
  <si>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</si>
  <si>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</si>
  <si>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</si>
  <si>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</si>
  <si>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</si>
  <si>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</si>
  <si>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</si>
  <si>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</si>
  <si>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</si>
  <si>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</si>
  <si>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</si>
  <si>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</si>
  <si>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</si>
  <si>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</si>
  <si>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</si>
  <si>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</si>
  <si>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</si>
  <si>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</si>
  <si>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</si>
  <si>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</si>
  <si>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</si>
  <si>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</si>
  <si>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</si>
  <si>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</si>
  <si>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</si>
  <si>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</si>
  <si>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</si>
  <si>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</si>
  <si>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</si>
  <si>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</si>
  <si>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</si>
  <si>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</si>
  <si>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</si>
  <si>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</si>
  <si>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</si>
  <si>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</si>
  <si>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</si>
  <si>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</si>
  <si>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</si>
  <si>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</si>
  <si>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</si>
  <si>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</si>
  <si>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</si>
  <si>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</si>
  <si>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</si>
  <si>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</si>
  <si>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</si>
  <si>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</si>
  <si>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</si>
  <si>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</si>
  <si>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</si>
  <si>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</si>
  <si>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</si>
  <si>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</si>
  <si>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</si>
  <si>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</si>
  <si>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</si>
  <si>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</si>
  <si>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</si>
  <si>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</si>
  <si>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</si>
  <si>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</si>
  <si>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</si>
  <si>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</si>
  <si>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</si>
  <si>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</si>
  <si>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</si>
  <si>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</si>
  <si>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</si>
  <si>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</si>
  <si>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</si>
  <si>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</si>
  <si>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</si>
  <si>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</si>
  <si>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</si>
  <si>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</si>
  <si>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</si>
  <si>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</si>
  <si>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</si>
  <si>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</si>
  <si>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</si>
  <si>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</si>
  <si>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</si>
  <si>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</si>
  <si>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</si>
  <si>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</si>
  <si>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</si>
  <si>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</si>
  <si>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</si>
  <si>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</si>
  <si>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</si>
  <si>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</si>
  <si>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</si>
  <si>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</si>
  <si>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</si>
  <si>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</si>
  <si>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</si>
  <si>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</si>
  <si>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</si>
  <si>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</si>
  <si>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</si>
  <si>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</si>
  <si>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</si>
  <si>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</si>
  <si>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</si>
  <si>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</si>
  <si>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</si>
  <si>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</si>
  <si>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</si>
  <si>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</si>
  <si>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</si>
  <si>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</si>
  <si>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</si>
  <si>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</si>
  <si>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</si>
  <si>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</si>
  <si>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</si>
  <si>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</si>
  <si>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</si>
  <si>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</si>
  <si>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</si>
  <si>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</si>
  <si>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</si>
  <si>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</si>
  <si>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</si>
  <si>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</si>
  <si>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</si>
  <si>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</si>
  <si>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</si>
  <si>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</si>
  <si>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</si>
  <si>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</si>
  <si>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</si>
  <si>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</si>
  <si>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</si>
  <si>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</si>
  <si>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</si>
  <si>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</si>
  <si>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</si>
  <si>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</si>
  <si>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</si>
  <si>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</si>
  <si>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</si>
  <si>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</si>
  <si>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</si>
  <si>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</si>
  <si>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</si>
  <si>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</si>
  <si>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</si>
  <si>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</si>
  <si>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</si>
  <si>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</si>
  <si>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</si>
  <si>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</si>
  <si>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</si>
  <si>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</si>
  <si>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</si>
  <si>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</si>
  <si>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</si>
  <si>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</si>
  <si>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</si>
  <si>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</si>
  <si>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</si>
  <si>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</si>
  <si>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</si>
  <si>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</si>
  <si>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</si>
  <si>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</si>
  <si>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</si>
  <si>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</si>
  <si>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</si>
  <si>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</si>
  <si>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</si>
  <si>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</si>
  <si>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</si>
  <si>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</si>
  <si>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</si>
  <si>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</si>
  <si>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</si>
  <si>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</si>
  <si>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</si>
  <si>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</si>
  <si>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</si>
  <si>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</si>
  <si>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</si>
  <si>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</si>
  <si>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</si>
  <si>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</si>
  <si>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</si>
  <si>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</si>
  <si>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</si>
  <si>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</si>
  <si>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</si>
  <si>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</si>
  <si>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</si>
  <si>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</si>
  <si>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</si>
  <si>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</si>
  <si>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</si>
  <si>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</si>
  <si>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</si>
  <si>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</si>
  <si>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</si>
  <si>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</si>
  <si>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</si>
  <si>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</si>
  <si>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</si>
  <si>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</si>
  <si>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</si>
  <si>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</si>
  <si>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</si>
  <si>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</si>
  <si>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</si>
  <si>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</si>
  <si>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</si>
  <si>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</si>
  <si>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</si>
  <si>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</si>
  <si>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</si>
  <si>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</si>
  <si>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</si>
  <si>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</si>
  <si>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</si>
  <si>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</si>
  <si>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</si>
  <si>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</si>
  <si>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</si>
  <si>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</si>
  <si>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</si>
  <si>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</si>
  <si>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</si>
  <si>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</si>
  <si>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</si>
  <si>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</si>
  <si>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</si>
  <si>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</si>
  <si>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</si>
  <si>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</si>
  <si>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</si>
  <si>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</si>
  <si>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</si>
  <si>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</si>
  <si>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</si>
  <si>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</si>
  <si>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</si>
  <si>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</si>
  <si>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</si>
  <si>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</si>
  <si>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</si>
  <si>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</si>
  <si>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</si>
  <si>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</si>
  <si>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</si>
  <si>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</si>
  <si>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</si>
  <si>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</si>
  <si>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</si>
  <si>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</si>
  <si>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</si>
  <si>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</si>
  <si>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</si>
  <si>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</si>
  <si>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</si>
  <si>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</si>
  <si>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</si>
  <si>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</si>
  <si>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</si>
  <si>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</si>
  <si>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</si>
  <si>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</si>
  <si>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</si>
  <si>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</si>
  <si>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</si>
  <si>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</si>
  <si>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</si>
  <si>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</si>
  <si>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</si>
  <si>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</si>
  <si>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</si>
  <si>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</si>
  <si>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</si>
  <si>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</si>
  <si>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</si>
  <si>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</si>
  <si>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</si>
  <si>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</si>
  <si>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</si>
  <si>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</si>
  <si>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</si>
  <si>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</si>
  <si>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</si>
  <si>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</si>
  <si>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</si>
  <si>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</si>
  <si>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</si>
  <si>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</si>
  <si>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</si>
  <si>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</si>
  <si>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</si>
  <si>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</si>
  <si>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</si>
  <si>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</si>
  <si>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</si>
  <si>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</si>
  <si>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</si>
  <si>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</si>
  <si>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</si>
  <si>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</si>
  <si>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</si>
  <si>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</si>
  <si>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</si>
  <si>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</si>
  <si>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</si>
  <si>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</si>
  <si>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</si>
  <si>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</si>
  <si>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</si>
  <si>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</si>
  <si>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</si>
  <si>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</si>
  <si>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</si>
  <si>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</si>
  <si>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</si>
  <si>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</si>
  <si>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</si>
  <si>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</si>
  <si>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</si>
  <si>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</si>
  <si>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</si>
  <si>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</si>
  <si>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</si>
  <si>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</si>
  <si>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</si>
  <si>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</si>
  <si>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</si>
  <si>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</si>
  <si>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</si>
  <si>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</si>
  <si>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</si>
  <si>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</si>
  <si>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</si>
  <si>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</si>
  <si>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</si>
  <si>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</si>
  <si>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</si>
  <si>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</si>
  <si>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</si>
  <si>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</si>
  <si>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</si>
  <si>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</si>
  <si>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</si>
  <si>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</si>
  <si>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</si>
  <si>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</si>
  <si>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</si>
  <si>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</si>
  <si>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</si>
  <si>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</si>
  <si>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</si>
  <si>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</si>
  <si>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</si>
  <si>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</si>
  <si>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</si>
  <si>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</si>
  <si>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</si>
  <si>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</si>
  <si>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</si>
  <si>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</si>
  <si>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</si>
  <si>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</si>
  <si>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</si>
  <si>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</si>
  <si>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</si>
  <si>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</si>
  <si>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</si>
  <si>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</si>
  <si>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</si>
  <si>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</si>
  <si>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</si>
  <si>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</si>
  <si>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</si>
  <si>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</si>
  <si>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</si>
  <si>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</si>
  <si>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</si>
  <si>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</si>
  <si>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</si>
  <si>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</si>
  <si>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</si>
  <si>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</si>
  <si>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</si>
  <si>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</si>
  <si>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</si>
  <si>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</si>
  <si>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</si>
  <si>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</si>
  <si>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</si>
  <si>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</si>
  <si>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</si>
  <si>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</si>
  <si>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</si>
  <si>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</si>
  <si>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</si>
  <si>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</si>
  <si>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</si>
  <si>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</si>
  <si>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</si>
  <si>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</si>
  <si>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</si>
  <si>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</si>
  <si>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</si>
  <si>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</si>
  <si>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</si>
  <si>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</si>
  <si>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</si>
  <si>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</si>
  <si>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</si>
  <si>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</si>
  <si>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</si>
  <si>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</si>
  <si>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</si>
  <si>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</si>
  <si>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</si>
  <si>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</si>
  <si>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</si>
  <si>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</si>
  <si>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</si>
  <si>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</si>
  <si>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</si>
  <si>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</si>
  <si>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</si>
  <si>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</si>
  <si>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</si>
  <si>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</si>
  <si>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</si>
  <si>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</si>
  <si>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</si>
  <si>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</si>
  <si>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</si>
  <si>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</si>
  <si>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</si>
  <si>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</si>
  <si>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</si>
  <si>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</si>
  <si>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</si>
  <si>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</si>
  <si>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</si>
  <si>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</si>
  <si>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</si>
  <si>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</si>
  <si>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</si>
  <si>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</si>
  <si>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</si>
  <si>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</si>
  <si>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</si>
  <si>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</si>
  <si>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</si>
  <si>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</si>
  <si>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</si>
  <si>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</si>
  <si>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</si>
  <si>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</si>
  <si>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</si>
  <si>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</si>
  <si>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</si>
  <si>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</si>
  <si>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</si>
  <si>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</si>
  <si>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</si>
  <si>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</si>
  <si>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</si>
  <si>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</si>
  <si>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</si>
  <si>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</si>
  <si>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</si>
  <si>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</si>
  <si>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</si>
  <si>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</si>
  <si>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</si>
  <si>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</si>
  <si>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</si>
  <si>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</si>
  <si>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</si>
  <si>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</si>
  <si>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</si>
  <si>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</si>
  <si>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</si>
  <si>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</si>
  <si>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</si>
  <si>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</si>
  <si>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</si>
  <si>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</si>
  <si>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</si>
  <si>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</si>
  <si>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</si>
  <si>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</si>
  <si>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</si>
  <si>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</si>
  <si>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</si>
  <si>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</si>
  <si>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</si>
  <si>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</si>
  <si>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</si>
  <si>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</si>
  <si>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</si>
  <si>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</si>
  <si>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</si>
  <si>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</si>
  <si>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</si>
  <si>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</si>
  <si>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</si>
  <si>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</si>
  <si>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</si>
  <si>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</si>
  <si>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</si>
  <si>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</si>
  <si>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</si>
  <si>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</si>
  <si>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</si>
  <si>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</si>
  <si>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</si>
  <si>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</si>
  <si>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</si>
  <si>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</si>
  <si>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</si>
  <si>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</si>
  <si>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</si>
  <si>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</si>
  <si>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</si>
  <si>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</si>
  <si>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</si>
  <si>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</si>
  <si>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</si>
  <si>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</si>
  <si>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</si>
  <si>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</si>
  <si>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</si>
  <si>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</si>
  <si>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</si>
  <si>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</si>
  <si>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</si>
  <si>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</si>
  <si>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</si>
  <si>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</si>
  <si>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</si>
  <si>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</si>
  <si>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</si>
  <si>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</si>
  <si>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</si>
  <si>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</si>
  <si>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</si>
  <si>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</si>
  <si>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</si>
  <si>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</si>
  <si>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</si>
  <si>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</si>
  <si>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</si>
  <si>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</si>
  <si>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</si>
  <si>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</si>
  <si>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</si>
  <si>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</si>
  <si>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</si>
  <si>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</si>
  <si>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</si>
  <si>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</si>
  <si>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</si>
  <si>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</si>
  <si>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</si>
  <si>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</si>
  <si>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</si>
  <si>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</si>
  <si>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</si>
  <si>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</si>
  <si>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</si>
  <si>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</si>
  <si>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</si>
  <si>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</si>
  <si>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</si>
  <si>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</si>
  <si>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</si>
  <si>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</si>
  <si>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</si>
  <si>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</si>
  <si>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</si>
  <si>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</si>
  <si>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</si>
  <si>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</si>
  <si>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</si>
  <si>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</si>
  <si>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</si>
  <si>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</si>
  <si>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</si>
  <si>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</si>
  <si>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</si>
  <si>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</si>
  <si>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</si>
  <si>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</si>
  <si>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</si>
  <si>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</si>
  <si>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</si>
  <si>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</si>
  <si>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</si>
  <si>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</si>
  <si>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</si>
  <si>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</si>
  <si>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</si>
  <si>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</si>
  <si>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</si>
  <si>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</si>
  <si>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</si>
  <si>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</si>
  <si>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</si>
  <si>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</si>
  <si>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</si>
  <si>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</si>
  <si>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</si>
  <si>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</si>
  <si>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</si>
  <si>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</si>
  <si>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</si>
  <si>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</si>
  <si>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</si>
  <si>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</si>
  <si>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</si>
  <si>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</si>
  <si>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</si>
  <si>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</si>
  <si>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</si>
  <si>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</si>
  <si>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</si>
  <si>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</si>
  <si>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</si>
  <si>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</si>
  <si>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</si>
  <si>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</si>
  <si>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</si>
  <si>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</si>
  <si>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</si>
  <si>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</si>
  <si>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</si>
  <si>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</si>
  <si>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</si>
  <si>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</si>
  <si>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</si>
  <si>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</si>
  <si>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</si>
  <si>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</si>
  <si>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</si>
  <si>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</si>
  <si>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</si>
  <si>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</si>
  <si>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</si>
  <si>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</si>
  <si>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</si>
  <si>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</si>
  <si>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</si>
  <si>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</si>
  <si>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</si>
  <si>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</si>
  <si>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</si>
  <si>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</si>
  <si>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</si>
  <si>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</si>
  <si>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</si>
  <si>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</si>
  <si>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</si>
  <si>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</si>
  <si>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</si>
  <si>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</si>
  <si>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</si>
  <si>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</si>
  <si>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</si>
  <si>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</si>
  <si>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</si>
  <si>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</si>
  <si>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</si>
  <si>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</si>
  <si>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</si>
  <si>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</si>
  <si>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</si>
  <si>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</si>
  <si>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</si>
  <si>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</si>
  <si>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</si>
  <si>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</si>
  <si>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</si>
  <si>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</si>
  <si>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</si>
  <si>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</si>
  <si>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</si>
  <si>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</si>
  <si>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</si>
  <si>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</si>
  <si>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</si>
  <si>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</si>
  <si>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</si>
  <si>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</si>
  <si>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</si>
  <si>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</si>
  <si>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</si>
  <si>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</si>
  <si>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</si>
  <si>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</si>
  <si>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</si>
  <si>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</si>
  <si>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</si>
  <si>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</si>
  <si>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</si>
  <si>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</si>
  <si>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</si>
  <si>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</si>
  <si>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</si>
  <si>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</si>
  <si>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</si>
  <si>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</si>
  <si>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</si>
  <si>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</si>
  <si>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</si>
  <si>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</si>
  <si>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</si>
  <si>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</si>
  <si>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</si>
  <si>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</si>
  <si>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</si>
  <si>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</si>
  <si>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</si>
  <si>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</si>
  <si>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</si>
  <si>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</si>
  <si>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</si>
  <si>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</si>
  <si>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</si>
  <si>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</si>
  <si>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</si>
  <si>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</si>
  <si>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</si>
  <si>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</si>
  <si>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</si>
  <si>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</si>
  <si>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</si>
  <si>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</si>
  <si>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</si>
  <si>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</si>
  <si>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</si>
  <si>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</si>
  <si>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</si>
  <si>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</si>
  <si>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</si>
  <si>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</si>
  <si>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</si>
  <si>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</si>
  <si>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</si>
  <si>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</si>
  <si>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</si>
  <si>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</si>
  <si>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</si>
  <si>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</si>
  <si>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</si>
  <si>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</si>
  <si>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</si>
  <si>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</si>
  <si>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</si>
  <si>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</si>
  <si>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</si>
  <si>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</si>
  <si>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</si>
  <si>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</si>
  <si>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</si>
  <si>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</si>
  <si>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</si>
  <si>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</si>
  <si>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</si>
  <si>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</si>
  <si>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</si>
  <si>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</si>
  <si>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</si>
  <si>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</si>
  <si>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</si>
  <si>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</si>
  <si>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</si>
  <si>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</si>
  <si>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</si>
  <si>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</si>
  <si>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</si>
  <si>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</si>
  <si>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</si>
  <si>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</si>
  <si>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</si>
  <si>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</si>
  <si>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</si>
  <si>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</si>
  <si>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</si>
  <si>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</si>
  <si>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</si>
  <si>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</si>
  <si>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</si>
  <si>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</si>
  <si>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</si>
  <si>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</si>
  <si>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</si>
  <si>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</si>
  <si>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</si>
  <si>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</si>
  <si>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</si>
  <si>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</si>
  <si>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</si>
  <si>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</si>
  <si>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</si>
  <si>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</si>
  <si>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</si>
  <si>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</si>
  <si>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</si>
  <si>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</si>
  <si>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</si>
  <si>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</si>
  <si>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</si>
  <si>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</si>
  <si>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</si>
  <si>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</si>
  <si>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</si>
  <si>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</si>
  <si>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</si>
  <si>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</si>
  <si>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</si>
  <si>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</si>
  <si>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</si>
  <si>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</si>
  <si>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</si>
  <si>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</si>
  <si>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</si>
  <si>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</si>
  <si>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</si>
  <si>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</si>
  <si>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</si>
  <si>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</si>
  <si>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</si>
  <si>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</si>
  <si>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</si>
  <si>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</si>
  <si>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</si>
  <si>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</si>
  <si>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</si>
  <si>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</si>
  <si>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</si>
  <si>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</si>
  <si>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</si>
  <si>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</si>
  <si>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</si>
  <si>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</si>
  <si>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</si>
  <si>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</si>
  <si>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</si>
  <si>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</si>
  <si>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</si>
  <si>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</si>
  <si>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</si>
  <si>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</si>
  <si>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</si>
  <si>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</si>
  <si>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</si>
  <si>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</si>
  <si>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</si>
  <si>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</si>
  <si>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</si>
  <si>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</si>
  <si>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</si>
  <si>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</si>
  <si>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</si>
  <si>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</si>
  <si>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</si>
  <si>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</si>
  <si>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</si>
  <si>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</si>
  <si>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</si>
  <si>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</si>
  <si>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</si>
  <si>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</si>
  <si>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</si>
  <si>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</si>
  <si>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</si>
  <si>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</si>
  <si>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</si>
  <si>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</si>
  <si>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</si>
  <si>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</si>
  <si>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</si>
  <si>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</si>
  <si>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</si>
  <si>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</si>
  <si>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</si>
  <si>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</si>
  <si>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</si>
  <si>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</si>
  <si>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</si>
  <si>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</si>
  <si>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</si>
  <si>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</si>
  <si>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</si>
  <si>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</si>
  <si>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</si>
  <si>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</si>
  <si>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</si>
  <si>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</si>
  <si>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</si>
  <si>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</si>
  <si>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</si>
  <si>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</si>
  <si>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</si>
  <si>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</si>
  <si>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</si>
  <si>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</si>
  <si>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</si>
  <si>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</si>
  <si>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</si>
  <si>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</si>
  <si>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</si>
  <si>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</si>
  <si>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</si>
  <si>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</si>
  <si>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</si>
  <si>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</si>
  <si>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</si>
  <si>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</si>
  <si>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</si>
  <si>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</si>
  <si>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</si>
  <si>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</si>
  <si>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</si>
  <si>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</si>
  <si>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</si>
  <si>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</si>
  <si>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</si>
  <si>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</si>
  <si>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</si>
  <si>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</si>
  <si>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</si>
  <si>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</si>
  <si>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</si>
  <si>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</si>
  <si>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</si>
  <si>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</si>
  <si>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</si>
  <si>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</si>
  <si>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</si>
  <si>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</si>
  <si>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</si>
  <si>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</si>
  <si>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</si>
  <si>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</si>
  <si>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</si>
  <si>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</si>
  <si>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</si>
  <si>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</si>
  <si>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</si>
  <si>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</si>
  <si>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</si>
  <si>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</si>
  <si>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</si>
  <si>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</si>
  <si>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</si>
  <si>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</si>
  <si>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</si>
  <si>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</si>
  <si>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</si>
  <si>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</si>
  <si>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</si>
  <si>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</si>
  <si>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</si>
  <si>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</si>
  <si>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</si>
  <si>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</si>
  <si>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</si>
  <si>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</si>
  <si>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</si>
  <si>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</si>
  <si>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</si>
  <si>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</si>
  <si>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</si>
  <si>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</si>
  <si>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</si>
  <si>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</si>
  <si>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</si>
  <si>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</si>
  <si>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</si>
  <si>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</si>
  <si>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</si>
  <si>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</si>
  <si>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</si>
  <si>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</si>
  <si>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</si>
  <si>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</si>
  <si>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</si>
  <si>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</si>
  <si>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</si>
  <si>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</si>
  <si>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</si>
  <si>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</si>
  <si>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</si>
  <si>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</si>
  <si>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</si>
  <si>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</si>
  <si>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</si>
  <si>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</si>
  <si>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</si>
  <si>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</si>
  <si>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</si>
  <si>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</si>
  <si>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</si>
  <si>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</si>
  <si>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</si>
  <si>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</si>
  <si>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</si>
  <si>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</si>
  <si>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</si>
  <si>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</si>
  <si>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</si>
  <si>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</si>
  <si>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</si>
  <si>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</si>
  <si>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</si>
  <si>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</si>
  <si>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</si>
  <si>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</si>
  <si>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</si>
  <si>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</si>
  <si>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</si>
  <si>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</si>
  <si>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</si>
  <si>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</si>
  <si>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</si>
  <si>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</si>
  <si>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</si>
  <si>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</si>
  <si>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</si>
  <si>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</si>
  <si>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</si>
  <si>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</si>
  <si>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</si>
  <si>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</si>
  <si>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</si>
  <si>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</si>
  <si>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</si>
  <si>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</si>
  <si>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</si>
  <si>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</si>
  <si>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</si>
  <si>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</si>
  <si>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</si>
  <si>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</si>
  <si>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</si>
  <si>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</si>
  <si>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</si>
  <si>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</si>
  <si>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</si>
  <si>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</si>
  <si>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</si>
  <si>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</si>
  <si>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</si>
  <si>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</si>
  <si>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</si>
  <si>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</si>
  <si>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</si>
  <si>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</si>
  <si>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</si>
  <si>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</si>
  <si>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</si>
  <si>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</si>
  <si>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</si>
  <si>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</si>
  <si>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</si>
  <si>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</si>
  <si>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</si>
  <si>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</si>
  <si>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</si>
  <si>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</si>
  <si>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</si>
  <si>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</si>
  <si>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</si>
  <si>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</si>
  <si>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</si>
  <si>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</si>
  <si>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</si>
  <si>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</si>
  <si>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</si>
  <si>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</si>
  <si>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</si>
  <si>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</si>
  <si>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</si>
  <si>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</si>
  <si>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</si>
  <si>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</si>
  <si>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</si>
  <si>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</si>
  <si>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</si>
  <si>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</si>
  <si>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</si>
  <si>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</si>
  <si>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</si>
  <si>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</si>
  <si>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</si>
  <si>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</si>
  <si>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</si>
  <si>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</si>
  <si>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</si>
  <si>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</si>
  <si>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</si>
  <si>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</si>
  <si>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</si>
  <si>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</si>
  <si>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</si>
  <si>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</si>
  <si>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</si>
  <si>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</si>
  <si>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</si>
  <si>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</si>
  <si>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</si>
  <si>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</si>
  <si>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</si>
  <si>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</si>
  <si>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</si>
  <si>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</si>
  <si>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</si>
  <si>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</si>
  <si>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</si>
  <si>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</si>
  <si>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</si>
  <si>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</si>
  <si>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</si>
  <si>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</si>
  <si>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</si>
  <si>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</si>
  <si>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</si>
  <si>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</si>
  <si>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</si>
  <si>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</si>
  <si>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</si>
  <si>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</si>
  <si>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</si>
  <si>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</si>
  <si>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</si>
  <si>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</si>
  <si>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</si>
  <si>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</si>
  <si>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</si>
  <si>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</si>
  <si>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</si>
  <si>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</si>
  <si>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</si>
  <si>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</si>
  <si>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</si>
  <si>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</si>
  <si>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</si>
  <si>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</si>
  <si>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</si>
  <si>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</si>
  <si>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</si>
  <si>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</si>
  <si>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</si>
  <si>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</si>
  <si>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</si>
  <si>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</si>
  <si>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</si>
  <si>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</si>
  <si>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</si>
  <si>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</si>
  <si>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</si>
  <si>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</si>
  <si>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</si>
  <si>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</si>
  <si>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</si>
  <si>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</si>
  <si>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</si>
  <si>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</si>
  <si>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</si>
  <si>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</si>
  <si>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</si>
  <si>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</si>
  <si>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</si>
  <si>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</si>
  <si>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</si>
  <si>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</si>
  <si>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</si>
  <si>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</si>
  <si>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</si>
  <si>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</si>
  <si>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</si>
  <si>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</si>
  <si>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</si>
  <si>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</si>
  <si>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</si>
  <si>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</si>
  <si>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</si>
  <si>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</si>
  <si>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</si>
  <si>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</si>
  <si>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</si>
  <si>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</si>
  <si>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</si>
  <si>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</si>
  <si>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</si>
  <si>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</si>
  <si>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</si>
  <si>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</si>
  <si>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</si>
  <si>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</si>
  <si>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</si>
  <si>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</si>
  <si>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</si>
  <si>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</si>
  <si>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</si>
  <si>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</si>
  <si>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</si>
  <si>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</si>
  <si>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</si>
  <si>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</si>
  <si>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</si>
  <si>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</si>
  <si>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</si>
  <si>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</si>
  <si>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</si>
  <si>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</si>
  <si>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</si>
  <si>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</si>
  <si>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</si>
  <si>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</si>
  <si>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</si>
  <si>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</si>
  <si>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</si>
  <si>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</si>
  <si>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</si>
  <si>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</si>
  <si>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</si>
  <si>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</si>
  <si>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</si>
  <si>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</si>
  <si>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</si>
  <si>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</si>
  <si>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</si>
  <si>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</si>
  <si>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</si>
  <si>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</si>
  <si>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</si>
  <si>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</si>
  <si>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</si>
  <si>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</si>
  <si>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</si>
  <si>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</si>
  <si>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</si>
  <si>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</si>
  <si>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</si>
  <si>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</si>
  <si>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</si>
  <si>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</si>
  <si>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</si>
  <si>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</si>
  <si>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</si>
  <si>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</si>
  <si>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</si>
  <si>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</si>
  <si>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</si>
  <si>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</si>
  <si>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</si>
  <si>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</si>
  <si>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</si>
  <si>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</si>
  <si>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</si>
  <si>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</si>
  <si>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</si>
  <si>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</si>
  <si>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</si>
  <si>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</si>
  <si>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</si>
  <si>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</si>
  <si>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</si>
  <si>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</si>
  <si>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</si>
  <si>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</si>
  <si>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</si>
  <si>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</si>
  <si>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</si>
  <si>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</si>
  <si>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</si>
  <si>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</si>
  <si>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</si>
  <si>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</si>
  <si>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</si>
  <si>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</si>
  <si>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</si>
  <si>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</si>
  <si>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</si>
  <si>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</si>
  <si>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</si>
  <si>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</si>
  <si>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</si>
  <si>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</si>
  <si>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</si>
  <si>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</si>
  <si>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</si>
  <si>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</si>
  <si>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</si>
  <si>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</si>
  <si>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</si>
  <si>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</si>
  <si>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</si>
  <si>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</si>
  <si>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</si>
  <si>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</si>
  <si>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</si>
  <si>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</si>
  <si>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</si>
  <si>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</si>
  <si>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</si>
  <si>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</si>
  <si>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</si>
  <si>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</si>
  <si>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</si>
  <si>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</si>
  <si>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</si>
  <si>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</si>
  <si>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</si>
  <si>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</si>
  <si>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</si>
  <si>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</si>
  <si>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</si>
  <si>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</si>
  <si>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</si>
  <si>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</si>
  <si>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</si>
  <si>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</si>
  <si>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</si>
  <si>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</si>
  <si>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</si>
  <si>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</si>
  <si>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</si>
  <si>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</si>
  <si>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</si>
  <si>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</si>
  <si>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</si>
  <si>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</si>
  <si>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</si>
  <si>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</si>
  <si>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</si>
  <si>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</si>
  <si>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</si>
  <si>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</si>
  <si>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</si>
  <si>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</si>
  <si>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</si>
  <si>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</si>
  <si>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</si>
  <si>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</si>
  <si>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</si>
  <si>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</si>
  <si>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</si>
  <si>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</si>
  <si>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</si>
  <si>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</si>
  <si>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</si>
  <si>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</si>
  <si>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</si>
  <si>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</si>
  <si>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</si>
  <si>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</si>
  <si>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</si>
  <si>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</si>
  <si>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</si>
  <si>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</si>
  <si>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</si>
  <si>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</si>
  <si>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</si>
  <si>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</si>
  <si>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</si>
  <si>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</si>
  <si>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</si>
  <si>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</si>
  <si>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</si>
  <si>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</si>
  <si>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</si>
  <si>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</si>
  <si>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</si>
  <si>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</si>
  <si>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</si>
  <si>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</si>
  <si>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</si>
  <si>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</si>
  <si>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</si>
  <si>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</si>
  <si>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</si>
  <si>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</si>
  <si>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</si>
  <si>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</si>
  <si>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</si>
  <si>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</si>
  <si>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</si>
  <si>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</si>
  <si>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</si>
  <si>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</si>
  <si>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</si>
  <si>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</si>
  <si>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</si>
  <si>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</si>
  <si>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</si>
  <si>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</si>
  <si>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</si>
  <si>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</si>
  <si>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</si>
  <si>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</si>
  <si>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</si>
  <si>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</si>
  <si>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</si>
  <si>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</si>
  <si>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</si>
  <si>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</si>
  <si>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</si>
  <si>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</si>
  <si>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</si>
  <si>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</si>
  <si>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</si>
  <si>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</si>
  <si>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</si>
  <si>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</si>
  <si>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</si>
  <si>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</si>
  <si>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</si>
  <si>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</si>
  <si>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</si>
  <si>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</si>
  <si>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</si>
  <si>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</si>
  <si>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</si>
  <si>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</si>
  <si>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</si>
  <si>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</si>
  <si>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</si>
  <si>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</si>
  <si>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</si>
  <si>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</si>
  <si>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</si>
  <si>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</si>
  <si>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</si>
  <si>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</si>
  <si>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</si>
  <si>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</si>
  <si>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</si>
  <si>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</si>
  <si>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</si>
  <si>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</si>
  <si>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</si>
  <si>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</si>
  <si>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</si>
  <si>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</si>
  <si>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</si>
  <si>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</si>
  <si>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</si>
  <si>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</si>
  <si>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</si>
  <si>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</si>
  <si>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</si>
  <si>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</si>
  <si>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</si>
  <si>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</si>
  <si>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</si>
  <si>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</si>
  <si>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</si>
  <si>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</si>
  <si>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</si>
  <si>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</si>
  <si>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</si>
  <si>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</si>
  <si>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</si>
  <si>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</si>
  <si>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</si>
  <si>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</si>
  <si>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</si>
  <si>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</si>
  <si>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</si>
  <si>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</si>
  <si>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</si>
  <si>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</si>
  <si>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</si>
  <si>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</si>
  <si>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</si>
  <si>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</si>
  <si>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</si>
  <si>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</si>
  <si>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</si>
  <si>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</si>
  <si>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</si>
  <si>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</si>
  <si>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</si>
  <si>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</si>
  <si>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</si>
  <si>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</si>
  <si>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</si>
  <si>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</si>
  <si>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</si>
  <si>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</si>
  <si>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</si>
  <si>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</si>
  <si>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</si>
  <si>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</si>
  <si>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</si>
  <si>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</si>
  <si>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</si>
  <si>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</si>
  <si>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</si>
  <si>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</si>
  <si>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</si>
  <si>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</si>
  <si>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</si>
  <si>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</si>
  <si>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</si>
  <si>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</si>
  <si>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</si>
  <si>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</si>
  <si>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</si>
  <si>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</si>
  <si>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</si>
  <si>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</si>
  <si>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</si>
  <si>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</si>
  <si>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</si>
  <si>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</si>
  <si>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</si>
  <si>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</si>
  <si>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</si>
  <si>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</si>
  <si>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</si>
  <si>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</si>
  <si>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</si>
  <si>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</si>
  <si>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</si>
  <si>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</si>
  <si>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</si>
  <si>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</si>
  <si>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</si>
  <si>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</si>
  <si>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</si>
  <si>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</si>
  <si>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</si>
  <si>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</si>
  <si>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</si>
  <si>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</si>
  <si>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</si>
  <si>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</si>
  <si>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</si>
  <si>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</si>
  <si>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</si>
  <si>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</si>
  <si>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</si>
  <si>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</si>
  <si>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</si>
  <si>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</si>
  <si>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</si>
  <si>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</si>
  <si>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</si>
  <si>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</si>
  <si>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</si>
  <si>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</si>
  <si>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</si>
  <si>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</si>
  <si>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</si>
  <si>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</si>
  <si>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</si>
  <si>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</si>
  <si>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</si>
  <si>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</si>
  <si>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</si>
  <si>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</si>
  <si>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</si>
  <si>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</si>
  <si>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</si>
  <si>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</si>
  <si>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</si>
  <si>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</si>
  <si>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</si>
  <si>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</si>
  <si>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</si>
  <si>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</si>
  <si>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</si>
  <si>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</si>
  <si>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</si>
  <si>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</si>
  <si>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</si>
  <si>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</si>
  <si>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</si>
  <si>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</si>
  <si>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</si>
  <si>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</si>
  <si>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</si>
  <si>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</si>
  <si>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</si>
  <si>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</si>
  <si>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</si>
  <si>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</si>
  <si>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</si>
  <si>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</si>
  <si>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</si>
  <si>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</si>
  <si>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</si>
  <si>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</si>
  <si>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</si>
  <si>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</si>
  <si>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</si>
  <si>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</si>
  <si>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</si>
  <si>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</si>
  <si>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</si>
  <si>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</si>
  <si>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</si>
  <si>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</si>
  <si>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</si>
  <si>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</si>
  <si>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</si>
  <si>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</si>
  <si>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</si>
  <si>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</si>
  <si>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</si>
  <si>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</si>
  <si>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</si>
  <si>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</si>
  <si>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</si>
  <si>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</si>
  <si>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</si>
  <si>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</si>
  <si>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</si>
  <si>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</si>
  <si>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</si>
  <si>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</si>
  <si>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</si>
  <si>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</si>
  <si>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</si>
  <si>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</si>
  <si>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</si>
  <si>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</si>
  <si>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</si>
  <si>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</si>
  <si>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</si>
  <si>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</si>
  <si>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</si>
  <si>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</si>
  <si>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</si>
  <si>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</si>
  <si>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</si>
  <si>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</si>
  <si>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</si>
  <si>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</si>
  <si>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</si>
  <si>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</si>
  <si>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</si>
  <si>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</si>
  <si>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</si>
  <si>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</si>
  <si>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</si>
  <si>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</si>
  <si>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</si>
  <si>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</si>
  <si>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</si>
  <si>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</si>
  <si>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</si>
  <si>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</si>
  <si>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</si>
  <si>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</si>
  <si>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</si>
  <si>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</si>
  <si>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</si>
  <si>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</si>
  <si>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</si>
  <si>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</si>
  <si>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</si>
  <si>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</si>
  <si>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</si>
  <si>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</si>
  <si>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</si>
  <si>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</si>
  <si>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</si>
  <si>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</si>
  <si>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</si>
  <si>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</si>
  <si>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</si>
  <si>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</si>
  <si>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</si>
  <si>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</si>
  <si>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</si>
  <si>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</si>
  <si>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</si>
  <si>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</si>
  <si>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</si>
  <si>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</si>
  <si>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</si>
  <si>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</si>
  <si>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</si>
  <si>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</si>
  <si>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</si>
  <si>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</si>
  <si>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</si>
  <si>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</si>
  <si>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</si>
  <si>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</si>
  <si>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</si>
  <si>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</si>
  <si>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</si>
  <si>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</si>
  <si>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</si>
  <si>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</si>
  <si>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</si>
  <si>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</si>
  <si>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</si>
  <si>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</si>
  <si>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</si>
  <si>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</si>
  <si>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</si>
  <si>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</si>
  <si>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</si>
  <si>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</si>
  <si>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</si>
  <si>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</si>
  <si>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</si>
  <si>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</si>
  <si>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</si>
  <si>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</si>
  <si>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</si>
  <si>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</si>
  <si>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</si>
  <si>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</si>
  <si>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</si>
  <si>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</si>
  <si>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</si>
  <si>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</si>
  <si>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</si>
  <si>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</si>
  <si>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</si>
  <si>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</si>
  <si>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</si>
  <si>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</si>
  <si>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</si>
  <si>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</si>
  <si>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</si>
  <si>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</si>
  <si>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</si>
  <si>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</si>
  <si>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</si>
  <si>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</si>
  <si>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</si>
  <si>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</si>
  <si>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</si>
  <si>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</si>
  <si>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</si>
  <si>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</si>
  <si>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</si>
  <si>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</si>
  <si>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</si>
  <si>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</si>
  <si>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</si>
  <si>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</si>
  <si>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</si>
  <si>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</si>
  <si>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</si>
  <si>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</si>
  <si>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</si>
  <si>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</si>
  <si>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</si>
  <si>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</si>
  <si>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</si>
  <si>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</si>
  <si>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</si>
  <si>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</si>
  <si>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</si>
  <si>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</si>
  <si>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</si>
  <si>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</si>
  <si>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</si>
  <si>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</si>
  <si>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</si>
  <si>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</si>
  <si>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</si>
  <si>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</si>
  <si>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</si>
  <si>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</si>
  <si>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</si>
  <si>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</si>
  <si>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</si>
  <si>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</si>
  <si>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</si>
  <si>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</si>
  <si>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</si>
  <si>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</si>
  <si>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</si>
  <si>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</si>
  <si>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</si>
  <si>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</si>
  <si>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</si>
  <si>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</si>
  <si>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</si>
  <si>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</si>
  <si>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</si>
  <si>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</si>
  <si>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</si>
  <si>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</si>
  <si>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</si>
  <si>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</si>
  <si>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</si>
  <si>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</si>
  <si>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</si>
  <si>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</si>
  <si>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</si>
  <si>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</si>
  <si>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</si>
  <si>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</si>
  <si>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</si>
  <si>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</si>
  <si>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</si>
  <si>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</si>
  <si>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</si>
  <si>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</si>
  <si>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</si>
  <si>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</si>
  <si>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</si>
  <si>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</si>
  <si>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</si>
  <si>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</si>
  <si>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</si>
  <si>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</si>
  <si>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</si>
  <si>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</si>
  <si>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</si>
  <si>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</si>
  <si>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</si>
  <si>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</si>
  <si>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</si>
  <si>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</si>
  <si>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</si>
  <si>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</si>
  <si>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</si>
  <si>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</si>
  <si>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</si>
  <si>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</si>
  <si>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</si>
  <si>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</si>
  <si>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</si>
  <si>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</si>
  <si>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</si>
  <si>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</si>
  <si>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</si>
  <si>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</si>
  <si>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</si>
  <si>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</si>
  <si>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</si>
  <si>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</si>
  <si>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</si>
  <si>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</si>
  <si>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</si>
  <si>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</si>
  <si>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</si>
  <si>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</si>
  <si>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</si>
  <si>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</si>
  <si>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</si>
  <si>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</si>
  <si>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</si>
  <si>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</si>
  <si>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</si>
  <si>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</si>
  <si>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</si>
  <si>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</si>
  <si>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</si>
  <si>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</si>
  <si>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</si>
  <si>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</si>
  <si>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</si>
  <si>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</si>
  <si>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</si>
  <si>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</si>
  <si>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</si>
  <si>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</si>
  <si>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</si>
  <si>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</si>
  <si>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</si>
  <si>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</si>
  <si>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</si>
  <si>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</si>
  <si>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</si>
  <si>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</si>
  <si>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</si>
  <si>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</si>
  <si>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</si>
  <si>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</si>
  <si>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</si>
  <si>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</si>
  <si>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</si>
  <si>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</si>
  <si>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</si>
  <si>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</si>
  <si>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</si>
  <si>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</si>
  <si>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</si>
  <si>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</si>
  <si>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</si>
  <si>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</si>
  <si>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</si>
  <si>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</si>
  <si>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</si>
  <si>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</si>
  <si>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</si>
  <si>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</si>
  <si>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</si>
  <si>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</si>
  <si>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</si>
  <si>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</si>
  <si>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</si>
  <si>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</si>
  <si>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</si>
  <si>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</si>
  <si>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</si>
  <si>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</si>
  <si>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</si>
  <si>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</si>
  <si>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</si>
  <si>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</si>
  <si>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</si>
  <si>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</si>
  <si>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</si>
  <si>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</si>
  <si>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</si>
  <si>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</si>
  <si>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</si>
  <si>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</si>
  <si>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</si>
  <si>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</si>
  <si>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</si>
  <si>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</si>
  <si>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</si>
  <si>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</si>
  <si>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</si>
  <si>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</si>
  <si>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</si>
  <si>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</si>
  <si>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</si>
  <si>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</si>
  <si>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</si>
  <si>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</si>
  <si>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</si>
  <si>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</si>
  <si>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</si>
  <si>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</si>
  <si>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</si>
  <si>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</si>
  <si>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</si>
  <si>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</si>
  <si>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</si>
  <si>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</si>
  <si>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</si>
  <si>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</si>
  <si>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</si>
  <si>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</si>
  <si>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</si>
  <si>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</si>
  <si>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</si>
  <si>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</si>
  <si>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</si>
  <si>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</si>
  <si>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</si>
  <si>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</si>
  <si>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</si>
  <si>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</si>
  <si>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</si>
  <si>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</si>
  <si>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</si>
  <si>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</si>
  <si>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</si>
  <si>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</si>
  <si>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</si>
  <si>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</si>
  <si>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</si>
  <si>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</si>
  <si>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</si>
  <si>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</si>
  <si>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</si>
  <si>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</si>
  <si>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</si>
  <si>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</si>
  <si>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</si>
  <si>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</si>
  <si>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</si>
  <si>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</si>
  <si>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</si>
  <si>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</si>
  <si>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</si>
  <si>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</si>
  <si>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</si>
  <si>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</si>
  <si>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</si>
  <si>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</si>
  <si>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</si>
  <si>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</si>
  <si>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</si>
  <si>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</si>
  <si>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</si>
  <si>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</si>
  <si>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</si>
  <si>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</si>
  <si>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</si>
  <si>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</si>
  <si>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</si>
  <si>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</si>
  <si>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</si>
  <si>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</si>
  <si>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</si>
  <si>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</si>
  <si>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</si>
  <si>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</si>
  <si>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</si>
  <si>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</si>
  <si>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</si>
  <si>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</si>
  <si>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</si>
  <si>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</si>
  <si>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</si>
  <si>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</si>
  <si>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</si>
  <si>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</si>
  <si>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</si>
  <si>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</si>
  <si>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</si>
  <si>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</si>
  <si>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</si>
  <si>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</si>
  <si>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</si>
  <si>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</si>
  <si>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</si>
  <si>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</si>
  <si>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</si>
  <si>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</si>
  <si>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</si>
  <si>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</si>
  <si>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</si>
  <si>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</si>
  <si>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</si>
  <si>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</si>
  <si>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</si>
  <si>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</si>
  <si>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</si>
  <si>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</si>
  <si>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</si>
  <si>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</si>
  <si>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</si>
  <si>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</si>
  <si>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</si>
  <si>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</si>
  <si>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</si>
  <si>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</si>
  <si>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</si>
  <si>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</si>
  <si>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</si>
  <si>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</si>
  <si>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</si>
  <si>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</si>
  <si>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</si>
  <si>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</si>
  <si>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</si>
  <si>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</si>
  <si>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</si>
  <si>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</si>
  <si>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</si>
  <si>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</si>
  <si>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</si>
  <si>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</si>
  <si>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</si>
  <si>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</si>
  <si>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</si>
  <si>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</si>
  <si>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</si>
  <si>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</si>
  <si>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</si>
  <si>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</si>
  <si>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</si>
  <si>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</si>
  <si>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</si>
  <si>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</si>
  <si>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</si>
  <si>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</si>
  <si>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</si>
  <si>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</si>
  <si>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</si>
  <si>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</si>
  <si>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</si>
  <si>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</si>
  <si>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</si>
  <si>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</si>
  <si>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</si>
  <si>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</si>
  <si>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</si>
  <si>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</si>
  <si>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</si>
  <si>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</si>
  <si>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</si>
  <si>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</si>
  <si>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</si>
  <si>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</si>
  <si>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</si>
  <si>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</si>
  <si>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</si>
  <si>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</si>
  <si>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</si>
  <si>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</si>
  <si>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</si>
  <si>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</si>
  <si>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</si>
  <si>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</si>
  <si>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</si>
  <si>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</si>
  <si>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</si>
  <si>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</si>
  <si>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</si>
  <si>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</si>
  <si>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</si>
  <si>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</si>
  <si>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</si>
  <si>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</si>
  <si>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</si>
  <si>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</si>
  <si>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</si>
  <si>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</si>
  <si>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</si>
  <si>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</si>
  <si>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</si>
  <si>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</si>
  <si>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</si>
  <si>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</si>
  <si>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</si>
  <si>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</si>
  <si>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</si>
  <si>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</si>
  <si>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</si>
  <si>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</si>
  <si>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</si>
  <si>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</si>
  <si>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</si>
  <si>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</si>
  <si>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</si>
  <si>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</si>
  <si>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</si>
  <si>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</si>
  <si>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</si>
  <si>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</si>
  <si>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</si>
  <si>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</si>
  <si>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</si>
  <si>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</si>
  <si>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</si>
  <si>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</si>
  <si>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</si>
  <si>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</si>
  <si>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</si>
  <si>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</si>
  <si>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</si>
  <si>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</si>
  <si>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</si>
  <si>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</si>
  <si>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</si>
  <si>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</si>
  <si>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</si>
  <si>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</si>
  <si>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</si>
  <si>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</si>
  <si>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</si>
  <si>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</si>
  <si>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</si>
  <si>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</si>
  <si>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</si>
  <si>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</si>
  <si>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</si>
  <si>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</si>
  <si>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</si>
  <si>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</si>
  <si>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</si>
  <si>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</si>
  <si>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</si>
  <si>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</si>
  <si>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</si>
  <si>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</si>
  <si>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</si>
  <si>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</si>
  <si>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</si>
  <si>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</si>
  <si>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</si>
  <si>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</si>
  <si>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</si>
  <si>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</si>
  <si>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</si>
  <si>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</si>
  <si>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</si>
  <si>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</si>
  <si>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</si>
  <si>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</si>
  <si>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</si>
  <si>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</si>
  <si>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</si>
  <si>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</si>
  <si>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</si>
  <si>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</si>
  <si>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</si>
  <si>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</si>
  <si>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</si>
  <si>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</si>
  <si>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</si>
  <si>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</si>
  <si>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</si>
  <si>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</si>
  <si>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</si>
  <si>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</si>
  <si>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</si>
  <si>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</si>
  <si>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</si>
  <si>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</si>
  <si>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</si>
  <si>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</si>
  <si>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</si>
  <si>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</si>
  <si>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</si>
  <si>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</si>
  <si>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</si>
  <si>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</si>
  <si>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</si>
  <si>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</si>
  <si>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</si>
  <si>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</si>
  <si>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</si>
  <si>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</si>
  <si>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</si>
  <si>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</si>
  <si>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</si>
  <si>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</si>
  <si>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</si>
  <si>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</si>
  <si>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</si>
  <si>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</si>
  <si>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</si>
  <si>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</si>
  <si>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</si>
  <si>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</si>
  <si>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</si>
  <si>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</si>
  <si>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</si>
  <si>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</si>
  <si>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</si>
  <si>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</si>
  <si>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</si>
  <si>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</si>
  <si>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</si>
  <si>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</si>
  <si>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</si>
  <si>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</si>
  <si>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</si>
  <si>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</si>
  <si>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</si>
  <si>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</si>
  <si>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</si>
  <si>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</si>
  <si>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</si>
  <si>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</si>
  <si>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</si>
  <si>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</si>
  <si>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</si>
  <si>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</si>
  <si>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</si>
  <si>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</si>
  <si>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</si>
  <si>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</si>
  <si>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</si>
  <si>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</si>
  <si>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</si>
  <si>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</si>
  <si>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</si>
  <si>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</si>
  <si>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</si>
  <si>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</si>
  <si>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</si>
  <si>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</si>
  <si>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</si>
  <si>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</si>
  <si>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</si>
  <si>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</si>
  <si>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</si>
  <si>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</si>
  <si>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</si>
  <si>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</si>
  <si>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</si>
  <si>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</si>
  <si>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</si>
  <si>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</si>
  <si>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</si>
  <si>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</si>
  <si>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</si>
  <si>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</si>
  <si>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</si>
  <si>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</si>
  <si>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</si>
  <si>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</si>
  <si>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</si>
  <si>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</si>
  <si>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</si>
  <si>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</si>
  <si>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</si>
  <si>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</si>
  <si>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</si>
  <si>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</si>
  <si>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</si>
  <si>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</si>
  <si>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</si>
  <si>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</si>
  <si>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</si>
  <si>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</si>
  <si>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</si>
  <si>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</si>
  <si>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</si>
  <si>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</si>
  <si>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</si>
  <si>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</si>
  <si>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</si>
  <si>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</si>
  <si>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</si>
  <si>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</si>
  <si>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</si>
  <si>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</si>
  <si>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</si>
  <si>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</si>
  <si>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</si>
  <si>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</si>
  <si>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</si>
  <si>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</si>
  <si>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</si>
  <si>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</si>
  <si>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</si>
  <si>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</si>
  <si>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</si>
  <si>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</si>
  <si>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</si>
  <si>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</si>
  <si>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</si>
  <si>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</si>
  <si>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</si>
  <si>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</si>
  <si>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</si>
  <si>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</si>
  <si>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</si>
  <si>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</si>
  <si>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</si>
  <si>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</si>
  <si>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</si>
  <si>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</si>
  <si>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</si>
  <si>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</si>
  <si>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</si>
  <si>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</si>
  <si>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</si>
  <si>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</si>
  <si>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</si>
  <si>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</si>
  <si>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</si>
  <si>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</si>
  <si>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</si>
  <si>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</si>
  <si>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</si>
  <si>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</si>
  <si>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</si>
  <si>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</si>
  <si>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</si>
  <si>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</si>
  <si>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</si>
  <si>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</si>
  <si>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</si>
  <si>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</si>
  <si>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</si>
  <si>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</si>
  <si>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</si>
  <si>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</si>
  <si>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</si>
  <si>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</si>
  <si>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</si>
  <si>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</si>
  <si>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</si>
  <si>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</si>
  <si>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</si>
  <si>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</si>
  <si>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</si>
  <si>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</si>
  <si>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</si>
  <si>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</si>
  <si>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</si>
  <si>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</si>
  <si>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</si>
  <si>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</si>
  <si>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</si>
  <si>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</si>
  <si>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</si>
  <si>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</si>
  <si>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</si>
  <si>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</si>
  <si>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</si>
  <si>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</si>
  <si>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</si>
  <si>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</si>
  <si>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</si>
  <si>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</si>
  <si>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</si>
  <si>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</si>
  <si>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</si>
  <si>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</si>
  <si>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</si>
  <si>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</si>
  <si>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</si>
  <si>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</si>
  <si>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</si>
  <si>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</si>
  <si>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</si>
  <si>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</si>
  <si>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</si>
  <si>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</si>
  <si>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</si>
  <si>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</si>
  <si>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</si>
  <si>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</si>
  <si>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</si>
  <si>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</si>
  <si>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</si>
  <si>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</si>
  <si>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</si>
  <si>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</si>
  <si>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</si>
  <si>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</si>
  <si>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</si>
  <si>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</si>
  <si>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</si>
  <si>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</si>
  <si>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</si>
  <si>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</si>
  <si>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</si>
  <si>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</si>
  <si>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</si>
  <si>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</si>
  <si>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</si>
  <si>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</si>
  <si>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</si>
  <si>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</si>
  <si>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</si>
  <si>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</si>
  <si>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</si>
  <si>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</si>
  <si>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</si>
  <si>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</si>
  <si>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</si>
  <si>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</si>
  <si>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</si>
  <si>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</si>
  <si>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</si>
  <si>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</si>
  <si>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</si>
  <si>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</si>
  <si>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</si>
  <si>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</si>
  <si>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</si>
  <si>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</si>
  <si>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</si>
  <si>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</si>
  <si>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</si>
  <si>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</si>
  <si>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</si>
  <si>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</si>
  <si>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</si>
  <si>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</si>
  <si>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</si>
  <si>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</si>
  <si>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</si>
  <si>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</si>
  <si>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</si>
  <si>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</si>
  <si>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</si>
  <si>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</si>
  <si>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</si>
  <si>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</si>
  <si>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</si>
  <si>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</si>
  <si>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</si>
  <si>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</si>
  <si>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</si>
  <si>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</si>
  <si>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</si>
  <si>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</si>
  <si>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</si>
  <si>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</si>
  <si>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</si>
  <si>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</si>
  <si>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</si>
  <si>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</si>
  <si>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</si>
  <si>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</si>
  <si>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</si>
  <si>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</si>
  <si>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</si>
  <si>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</si>
  <si>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</si>
  <si>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</si>
  <si>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</si>
  <si>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</si>
  <si>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</si>
  <si>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</si>
  <si>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</si>
  <si>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</si>
  <si>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</si>
  <si>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</si>
  <si>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</si>
  <si>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</si>
  <si>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</si>
  <si>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</si>
  <si>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</si>
  <si>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</si>
  <si>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</si>
  <si>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</si>
  <si>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</si>
  <si>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</si>
  <si>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</si>
  <si>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</si>
  <si>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</si>
  <si>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</si>
  <si>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</si>
  <si>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</si>
  <si>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</si>
  <si>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</si>
  <si>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</si>
  <si>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</si>
  <si>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</si>
  <si>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</si>
  <si>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</si>
  <si>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</si>
  <si>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</si>
  <si>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</si>
  <si>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</si>
  <si>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</si>
  <si>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</si>
  <si>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</si>
  <si>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</si>
  <si>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</si>
  <si>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</si>
  <si>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</si>
  <si>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</si>
  <si>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</si>
  <si>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</si>
  <si>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</si>
  <si>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</si>
  <si>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</si>
  <si>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</si>
  <si>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</si>
  <si>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</si>
  <si>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</si>
  <si>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</si>
  <si>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</si>
  <si>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</si>
  <si>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</si>
  <si>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</si>
  <si>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</si>
  <si>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</si>
  <si>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</si>
  <si>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</si>
  <si>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</si>
  <si>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</si>
  <si>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</si>
  <si>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</si>
  <si>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</si>
  <si>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</si>
  <si>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</si>
  <si>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</si>
  <si>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</si>
  <si>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</si>
  <si>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</si>
  <si>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</si>
  <si>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</si>
  <si>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</si>
  <si>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</si>
  <si>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</si>
  <si>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</si>
  <si>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</si>
  <si>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</si>
  <si>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</si>
  <si>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</si>
  <si>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</si>
  <si>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</si>
  <si>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</si>
  <si>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</si>
  <si>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</si>
  <si>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</si>
  <si>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</si>
  <si>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</si>
  <si>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</si>
  <si>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</si>
  <si>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</si>
  <si>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</si>
  <si>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</si>
  <si>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</si>
  <si>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</si>
  <si>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</si>
  <si>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</si>
  <si>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</si>
  <si>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</si>
  <si>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</si>
  <si>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</si>
  <si>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</si>
  <si>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</si>
  <si>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</si>
  <si>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</si>
  <si>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</si>
  <si>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</si>
  <si>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</si>
  <si>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</si>
  <si>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</si>
  <si>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</si>
  <si>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</si>
  <si>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</si>
  <si>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</si>
  <si>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</si>
  <si>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</si>
  <si>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</si>
  <si>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</si>
  <si>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</si>
  <si>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</si>
  <si>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</si>
  <si>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</si>
  <si>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</si>
  <si>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</si>
  <si>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</si>
  <si>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</si>
  <si>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</si>
  <si>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</si>
  <si>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</si>
  <si>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</si>
  <si>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</si>
  <si>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</si>
  <si>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</si>
  <si>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</si>
  <si>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</si>
  <si>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</si>
  <si>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</si>
  <si>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</si>
  <si>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</si>
  <si>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</si>
  <si>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</si>
  <si>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</si>
  <si>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</si>
  <si>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</si>
  <si>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</si>
  <si>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</si>
  <si>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</si>
  <si>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</si>
  <si>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</si>
  <si>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</si>
  <si>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</si>
  <si>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</si>
  <si>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</si>
  <si>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</si>
  <si>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</si>
  <si>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</si>
  <si>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</si>
  <si>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</si>
  <si>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</si>
  <si>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</si>
  <si>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</si>
  <si>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</si>
  <si>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</si>
  <si>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</si>
  <si>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</si>
  <si>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</si>
  <si>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</si>
  <si>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</si>
  <si>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</si>
  <si>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</si>
  <si>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</si>
  <si>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</si>
  <si>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</si>
  <si>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</si>
  <si>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</si>
  <si>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</si>
  <si>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</si>
  <si>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</si>
  <si>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</si>
  <si>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</si>
  <si>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</si>
  <si>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</si>
  <si>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</si>
  <si>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</si>
  <si>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</si>
  <si>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</si>
  <si>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</si>
  <si>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</si>
  <si>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</si>
  <si>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</si>
  <si>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</si>
  <si>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</si>
  <si>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</si>
  <si>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</si>
  <si>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</si>
  <si>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</si>
  <si>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</si>
  <si>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</si>
  <si>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</si>
  <si>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</si>
  <si>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</si>
  <si>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</si>
  <si>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</si>
  <si>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</si>
  <si>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</si>
  <si>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</si>
  <si>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</si>
  <si>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</si>
  <si>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</si>
  <si>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</si>
  <si>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</si>
  <si>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</si>
  <si>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</si>
  <si>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</si>
  <si>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</si>
  <si>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</si>
  <si>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</si>
  <si>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</si>
  <si>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</si>
  <si>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</si>
  <si>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</si>
  <si>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</si>
  <si>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</si>
  <si>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</si>
  <si>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</si>
  <si>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</si>
  <si>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</si>
  <si>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</si>
  <si>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</si>
  <si>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</si>
  <si>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</si>
  <si>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</si>
  <si>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</si>
  <si>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</si>
  <si>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</si>
  <si>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</si>
  <si>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</si>
  <si>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</si>
  <si>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</si>
  <si>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</si>
  <si>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</si>
  <si>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</si>
  <si>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</si>
  <si>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</si>
  <si>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</si>
  <si>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</si>
  <si>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</si>
  <si>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</si>
  <si>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</si>
  <si>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</si>
  <si>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</si>
  <si>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</si>
  <si>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</si>
  <si>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</si>
  <si>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</si>
  <si>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</si>
  <si>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</si>
  <si>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</si>
  <si>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</si>
  <si>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</si>
  <si>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</si>
  <si>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</si>
  <si>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</si>
  <si>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</si>
  <si>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</si>
  <si>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</si>
  <si>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</si>
  <si>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</si>
  <si>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</si>
  <si>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</si>
  <si>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</si>
  <si>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</si>
  <si>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</si>
  <si>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</si>
  <si>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</si>
  <si>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</si>
  <si>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</si>
  <si>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</si>
  <si>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</si>
  <si>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</si>
  <si>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</si>
  <si>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</si>
  <si>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</si>
  <si>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</si>
  <si>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</si>
  <si>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</si>
  <si>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</si>
  <si>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</si>
  <si>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</si>
  <si>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</si>
  <si>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</si>
  <si>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</si>
  <si>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</si>
  <si>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</si>
  <si>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</si>
  <si>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</si>
  <si>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</si>
  <si>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</si>
  <si>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</si>
  <si>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</si>
  <si>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</si>
  <si>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</si>
  <si>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</si>
  <si>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</si>
  <si>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</si>
  <si>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</si>
  <si>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</si>
  <si>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</si>
  <si>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</si>
  <si>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</si>
  <si>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</si>
  <si>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</si>
  <si>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</si>
  <si>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</si>
  <si>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</si>
  <si>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</si>
  <si>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</si>
  <si>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</si>
  <si>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</si>
  <si>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</si>
  <si>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</si>
  <si>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</si>
  <si>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</si>
  <si>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</si>
  <si>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</si>
  <si>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</si>
  <si>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</si>
  <si>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</si>
  <si>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</si>
  <si>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</si>
  <si>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</si>
  <si>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</si>
  <si>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</si>
  <si>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</si>
  <si>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</si>
  <si>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</si>
  <si>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</si>
  <si>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</si>
  <si>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</si>
  <si>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</si>
  <si>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</si>
  <si>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</si>
  <si>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</si>
  <si>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</si>
  <si>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</si>
  <si>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</si>
  <si>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</si>
  <si>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</si>
  <si>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</si>
  <si>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</si>
  <si>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</si>
  <si>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</si>
  <si>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</si>
  <si>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</si>
  <si>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</si>
  <si>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</si>
  <si>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</si>
  <si>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</si>
  <si>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</si>
  <si>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</si>
  <si>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</si>
  <si>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</si>
  <si>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</si>
  <si>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</si>
  <si>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</si>
  <si>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</si>
  <si>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</si>
  <si>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</si>
  <si>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</si>
  <si>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</si>
  <si>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</si>
  <si>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</si>
  <si>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</si>
  <si>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</si>
  <si>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</si>
  <si>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</si>
  <si>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</si>
  <si>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</si>
  <si>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</si>
  <si>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</si>
  <si>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</si>
  <si>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</si>
  <si>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</si>
  <si>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</si>
  <si>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</si>
  <si>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</si>
  <si>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</si>
  <si>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</si>
  <si>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</si>
  <si>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</si>
  <si>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</si>
  <si>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</si>
  <si>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</si>
  <si>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</si>
  <si>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</si>
  <si>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</si>
  <si>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</si>
  <si>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</si>
  <si>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</si>
  <si>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</si>
  <si>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</si>
  <si>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</si>
  <si>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</si>
  <si>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</si>
  <si>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</si>
  <si>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</si>
  <si>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</si>
  <si>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</si>
  <si>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</si>
  <si>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</si>
  <si>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</si>
  <si>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</si>
  <si>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</si>
  <si>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</si>
  <si>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</si>
  <si>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</si>
  <si>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</si>
  <si>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</si>
  <si>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</si>
  <si>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</si>
  <si>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</si>
  <si>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</si>
  <si>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</si>
  <si>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</si>
  <si>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</si>
  <si>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</si>
  <si>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</si>
  <si>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</si>
  <si>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</si>
  <si>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</si>
  <si>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</si>
  <si>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</si>
  <si>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</si>
  <si>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</si>
  <si>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</si>
  <si>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</si>
  <si>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</si>
  <si>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</si>
  <si>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</si>
  <si>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</si>
  <si>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</si>
  <si>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</si>
  <si>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</si>
  <si>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</si>
  <si>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</si>
  <si>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</si>
  <si>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</si>
  <si>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</si>
  <si>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</si>
  <si>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</si>
  <si>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</si>
  <si>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</si>
  <si>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</si>
  <si>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</si>
  <si>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</si>
  <si>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</si>
  <si>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</si>
  <si>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</si>
  <si>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</si>
  <si>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</si>
  <si>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</si>
  <si>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</si>
  <si>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</si>
  <si>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</si>
  <si>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</si>
  <si>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</si>
  <si>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</si>
  <si>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</si>
  <si>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</si>
  <si>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</si>
  <si>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</si>
  <si>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</si>
  <si>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</si>
  <si>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</si>
  <si>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</si>
  <si>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</si>
  <si>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</si>
  <si>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</si>
  <si>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</si>
  <si>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</si>
  <si>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</si>
  <si>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</si>
  <si>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</si>
  <si>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</si>
  <si>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</si>
  <si>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</si>
  <si>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</si>
  <si>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</si>
  <si>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</si>
  <si>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</si>
  <si>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</si>
  <si>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</si>
  <si>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</si>
  <si>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</si>
  <si>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</si>
  <si>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</si>
  <si>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</si>
  <si>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</si>
  <si>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</si>
  <si>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</si>
  <si>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</si>
  <si>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</si>
  <si>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</si>
  <si>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</si>
  <si>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</si>
  <si>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</si>
  <si>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</si>
  <si>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</si>
  <si>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</si>
  <si>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</si>
  <si>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</si>
  <si>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</si>
  <si>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</si>
  <si>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</si>
  <si>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</si>
  <si>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</si>
  <si>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</si>
  <si>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</si>
  <si>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</si>
  <si>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</si>
  <si>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</si>
  <si>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</si>
  <si>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</si>
  <si>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</si>
  <si>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</si>
  <si>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</si>
  <si>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</si>
  <si>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</si>
  <si>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</si>
  <si>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</si>
  <si>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</si>
  <si>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</si>
  <si>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</si>
  <si>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</si>
  <si>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</si>
  <si>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</si>
  <si>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</si>
  <si>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</si>
  <si>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</si>
  <si>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</si>
  <si>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</si>
  <si>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</si>
  <si>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</si>
  <si>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</si>
  <si>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</si>
  <si>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</si>
  <si>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</si>
  <si>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</si>
  <si>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</si>
  <si>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</si>
  <si>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</si>
  <si>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</si>
  <si>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</si>
  <si>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</si>
  <si>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</si>
  <si>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</si>
  <si>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</si>
  <si>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</si>
  <si>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</si>
  <si>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</si>
  <si>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</si>
  <si>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</si>
  <si>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</si>
  <si>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</si>
  <si>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</si>
  <si>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</si>
  <si>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</si>
  <si>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</si>
  <si>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</si>
  <si>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</si>
  <si>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</si>
  <si>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</si>
  <si>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</si>
  <si>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</si>
  <si>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</si>
  <si>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</si>
  <si>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</si>
  <si>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</si>
  <si>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</si>
  <si>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</si>
  <si>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</si>
  <si>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</si>
  <si>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</si>
  <si>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</si>
  <si>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</si>
  <si>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</si>
  <si>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</si>
  <si>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</si>
  <si>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</si>
  <si>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</si>
  <si>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</si>
  <si>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</si>
  <si>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</si>
  <si>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</si>
  <si>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</si>
  <si>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</si>
  <si>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</si>
  <si>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</si>
  <si>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</si>
  <si>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</si>
  <si>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</si>
  <si>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</si>
  <si>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</si>
  <si>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</si>
  <si>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</si>
  <si>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</si>
  <si>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</si>
  <si>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</si>
  <si>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</si>
  <si>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</si>
  <si>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</si>
  <si>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</si>
  <si>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</si>
  <si>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</si>
  <si>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</si>
  <si>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</si>
  <si>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</si>
  <si>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</si>
  <si>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</si>
  <si>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</si>
  <si>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</si>
  <si>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</si>
  <si>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</si>
  <si>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</si>
  <si>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</si>
  <si>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</si>
  <si>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</si>
  <si>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</si>
  <si>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</si>
  <si>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</si>
  <si>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</si>
  <si>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</si>
  <si>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</si>
  <si>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</si>
  <si>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</si>
  <si>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</si>
  <si>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</si>
  <si>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</si>
  <si>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</si>
  <si>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</si>
  <si>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</si>
  <si>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</si>
  <si>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</si>
  <si>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</si>
  <si>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</si>
  <si>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</si>
  <si>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</si>
  <si>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</si>
  <si>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</si>
  <si>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</si>
  <si>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</si>
  <si>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</si>
  <si>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</si>
  <si>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</si>
  <si>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</si>
  <si>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</si>
  <si>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</si>
  <si>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</si>
  <si>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</si>
  <si>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</si>
  <si>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</si>
  <si>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</si>
  <si>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</si>
  <si>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</si>
  <si>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</si>
  <si>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</si>
  <si>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</si>
  <si>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</si>
  <si>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</si>
  <si>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</si>
  <si>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</si>
  <si>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</si>
  <si>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</si>
  <si>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</si>
  <si>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</si>
  <si>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</si>
  <si>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</si>
  <si>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</si>
  <si>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</si>
  <si>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</si>
  <si>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</si>
  <si>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</si>
  <si>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</si>
  <si>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</si>
  <si>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</si>
  <si>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</si>
  <si>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</si>
  <si>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</si>
  <si>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</si>
  <si>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</si>
  <si>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</si>
  <si>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</si>
  <si>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</si>
  <si>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</si>
  <si>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</si>
  <si>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</si>
  <si>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</si>
  <si>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</si>
  <si>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</si>
  <si>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</si>
  <si>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</si>
  <si>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</si>
  <si>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</si>
  <si>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</si>
  <si>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</si>
  <si>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</si>
  <si>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</si>
  <si>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</si>
  <si>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</si>
  <si>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</si>
  <si>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</si>
  <si>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</si>
  <si>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</si>
  <si>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</si>
  <si>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</si>
  <si>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</si>
  <si>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</si>
  <si>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</si>
  <si>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</si>
  <si>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</si>
  <si>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</si>
  <si>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</si>
  <si>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</si>
  <si>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</si>
  <si>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</si>
  <si>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</si>
  <si>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</si>
  <si>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</si>
  <si>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</si>
  <si>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</si>
  <si>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</si>
  <si>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</si>
  <si>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</si>
  <si>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</si>
  <si>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</si>
  <si>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</si>
  <si>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</si>
  <si>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</si>
  <si>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</si>
  <si>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</si>
  <si>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</si>
  <si>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</si>
  <si>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</si>
  <si>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</si>
  <si>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</si>
  <si>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</si>
  <si>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</si>
  <si>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</si>
  <si>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</si>
  <si>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</si>
  <si>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</si>
  <si>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</si>
  <si>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</si>
  <si>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</si>
  <si>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</si>
  <si>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</si>
  <si>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</si>
  <si>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</si>
  <si>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</si>
  <si>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</si>
  <si>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</si>
  <si>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</si>
  <si>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</si>
  <si>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</si>
  <si>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</si>
  <si>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</si>
  <si>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</si>
  <si>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</si>
  <si>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</si>
  <si>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</si>
  <si>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</si>
  <si>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</si>
  <si>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</si>
  <si>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</si>
  <si>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</si>
  <si>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</si>
  <si>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</si>
  <si>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</si>
  <si>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</si>
  <si>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</si>
  <si>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</si>
  <si>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</si>
  <si>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</si>
  <si>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</si>
  <si>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</si>
  <si>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</si>
  <si>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</si>
  <si>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</si>
  <si>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</si>
  <si>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</si>
  <si>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</si>
  <si>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</si>
  <si>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</si>
  <si>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</si>
  <si>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</si>
  <si>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</si>
  <si>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</si>
  <si>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</si>
  <si>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</si>
  <si>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</si>
  <si>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</si>
  <si>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</si>
  <si>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</si>
  <si>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</si>
  <si>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</si>
  <si>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</si>
  <si>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</si>
  <si>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</si>
  <si>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</si>
  <si>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</si>
  <si>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</si>
  <si>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</si>
  <si>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</si>
  <si>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</si>
  <si>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</si>
  <si>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</si>
  <si>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</si>
  <si>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</si>
  <si>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</si>
  <si>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</si>
  <si>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</si>
  <si>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</si>
  <si>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</si>
  <si>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</si>
  <si>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</si>
  <si>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</si>
  <si>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</si>
  <si>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</si>
  <si>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</si>
  <si>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</si>
  <si>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</si>
  <si>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</si>
  <si>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</si>
  <si>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</si>
  <si>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</si>
  <si>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</si>
  <si>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</si>
  <si>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</si>
  <si>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</si>
  <si>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</si>
  <si>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</si>
  <si>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</si>
  <si>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</si>
  <si>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</si>
  <si>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</si>
  <si>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</si>
  <si>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</si>
  <si>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</si>
  <si>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</si>
  <si>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</si>
  <si>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</si>
  <si>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</si>
  <si>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</si>
  <si>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</si>
  <si>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</si>
  <si>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</si>
  <si>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</si>
  <si>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</si>
  <si>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</si>
  <si>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</si>
  <si>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</si>
  <si>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</si>
  <si>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</si>
  <si>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</si>
  <si>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</si>
  <si>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</si>
  <si>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</si>
  <si>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</si>
  <si>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</si>
  <si>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</si>
  <si>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</si>
  <si>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</si>
  <si>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</si>
  <si>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</si>
  <si>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</si>
  <si>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</si>
  <si>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</si>
  <si>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</si>
  <si>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</si>
  <si>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</si>
  <si>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</si>
  <si>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</si>
  <si>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</si>
  <si>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</si>
  <si>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</si>
  <si>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</si>
  <si>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</si>
  <si>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</si>
  <si>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</si>
  <si>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</si>
  <si>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</si>
  <si>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</si>
  <si>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</si>
  <si>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</si>
  <si>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</si>
  <si>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</si>
  <si>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</si>
  <si>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</si>
  <si>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</si>
  <si>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</si>
  <si>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</si>
  <si>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</si>
  <si>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</si>
  <si>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</si>
  <si>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</si>
  <si>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</si>
  <si>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</si>
  <si>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</si>
  <si>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</si>
  <si>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</si>
  <si>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</si>
  <si>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</si>
  <si>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</si>
  <si>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</si>
  <si>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</si>
  <si>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</si>
  <si>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</si>
  <si>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</si>
  <si>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</si>
  <si>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</si>
  <si>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</si>
  <si>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</si>
  <si>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</si>
  <si>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</si>
  <si>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</si>
  <si>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</si>
  <si>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</si>
  <si>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</si>
  <si>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</si>
  <si>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</si>
  <si>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</si>
  <si>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</si>
  <si>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</si>
  <si>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</si>
  <si>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</si>
  <si>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</si>
  <si>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</si>
  <si>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</si>
  <si>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</si>
  <si>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</si>
  <si>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</si>
  <si>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</si>
  <si>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</si>
  <si>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</si>
  <si>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</si>
  <si>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</si>
  <si>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</si>
  <si>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</si>
  <si>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</si>
  <si>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</si>
  <si>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</si>
  <si>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</si>
  <si>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</si>
  <si>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</si>
  <si>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</si>
  <si>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</si>
  <si>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</si>
  <si>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</si>
  <si>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</si>
  <si>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</si>
  <si>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</si>
  <si>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</si>
  <si>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</si>
  <si>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</si>
  <si>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</si>
  <si>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</si>
  <si>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</si>
  <si>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</si>
  <si>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</si>
  <si>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</si>
  <si>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</si>
  <si>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</si>
  <si>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</si>
  <si>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</si>
  <si>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</si>
  <si>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</si>
  <si>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</si>
  <si>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</si>
  <si>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</si>
  <si>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</si>
  <si>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</si>
  <si>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</si>
  <si>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</si>
  <si>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</si>
  <si>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</si>
  <si>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</si>
  <si>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</si>
  <si>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</si>
  <si>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</si>
  <si>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</si>
  <si>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</si>
  <si>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</si>
  <si>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</si>
  <si>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</si>
  <si>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</si>
  <si>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</si>
  <si>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</si>
  <si>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</si>
  <si>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</si>
  <si>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</si>
  <si>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</si>
  <si>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</si>
  <si>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</si>
  <si>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</si>
  <si>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</si>
  <si>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</si>
  <si>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</si>
  <si>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</si>
  <si>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</si>
  <si>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</si>
  <si>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</si>
  <si>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</si>
  <si>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</si>
  <si>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</si>
  <si>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</si>
  <si>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</si>
  <si>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</si>
  <si>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</si>
  <si>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</si>
  <si>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</si>
  <si>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</si>
  <si>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</si>
  <si>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</si>
  <si>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</si>
  <si>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</si>
  <si>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</si>
  <si>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</si>
  <si>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</si>
  <si>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</si>
  <si>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</si>
  <si>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</si>
  <si>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</si>
  <si>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</si>
  <si>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</si>
  <si>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</si>
  <si>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</si>
  <si>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</si>
  <si>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</si>
  <si>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</si>
  <si>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</si>
  <si>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</si>
  <si>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</si>
  <si>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</si>
  <si>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</si>
  <si>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</si>
  <si>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</si>
  <si>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</si>
  <si>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</si>
  <si>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</si>
  <si>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</si>
  <si>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</si>
  <si>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</si>
  <si>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</si>
  <si>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</si>
  <si>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</si>
  <si>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</si>
  <si>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</si>
  <si>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</si>
  <si>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</si>
  <si>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</si>
  <si>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</si>
  <si>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</si>
  <si>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</si>
  <si>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</si>
  <si>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</si>
  <si>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</si>
  <si>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</si>
  <si>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</si>
  <si>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</si>
  <si>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</si>
  <si>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</si>
  <si>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</si>
  <si>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</si>
  <si>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</si>
  <si>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</si>
  <si>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</si>
  <si>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</si>
  <si>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</si>
  <si>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</si>
  <si>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</si>
  <si>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</si>
  <si>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</si>
  <si>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</si>
  <si>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</si>
  <si>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</si>
  <si>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</si>
  <si>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</si>
  <si>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</si>
  <si>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</si>
  <si>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</si>
  <si>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</si>
  <si>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</si>
  <si>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</si>
  <si>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</si>
  <si>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</si>
  <si>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</si>
  <si>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</si>
  <si>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</si>
  <si>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</si>
  <si>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</si>
  <si>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</si>
  <si>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</si>
  <si>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</si>
  <si>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</si>
  <si>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</si>
  <si>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</si>
  <si>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</si>
  <si>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</si>
  <si>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</si>
  <si>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</si>
  <si>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</si>
  <si>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</si>
  <si>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</si>
  <si>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</si>
  <si>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</si>
  <si>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</si>
  <si>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</si>
  <si>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</si>
  <si>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</si>
  <si>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</si>
  <si>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</si>
  <si>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</si>
  <si>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</si>
  <si>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</si>
  <si>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</si>
  <si>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</si>
  <si>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</si>
  <si>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</si>
  <si>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</si>
  <si>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</si>
  <si>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</si>
  <si>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</si>
  <si>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</si>
  <si>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</si>
  <si>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</si>
  <si>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</si>
  <si>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</si>
  <si>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</si>
  <si>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</si>
  <si>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</si>
  <si>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</si>
  <si>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</si>
  <si>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</si>
  <si>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</si>
  <si>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</si>
  <si>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</si>
  <si>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</si>
  <si>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</si>
  <si>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</si>
  <si>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</si>
  <si>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</si>
  <si>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</si>
  <si>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</si>
  <si>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</si>
  <si>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</si>
  <si>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</si>
  <si>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</si>
  <si>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</si>
  <si>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</si>
  <si>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</si>
  <si>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</si>
  <si>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</si>
  <si>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</si>
  <si>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</si>
  <si>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</si>
  <si>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</si>
  <si>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</si>
  <si>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</si>
  <si>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</si>
  <si>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</si>
  <si>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</si>
  <si>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</si>
  <si>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</si>
  <si>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</si>
  <si>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</si>
  <si>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</si>
  <si>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</si>
  <si>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</si>
  <si>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</si>
  <si>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</si>
  <si>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</si>
  <si>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</si>
  <si>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</si>
  <si>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</si>
  <si>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</si>
  <si>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</si>
  <si>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</si>
  <si>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</si>
  <si>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</si>
  <si>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</si>
  <si>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</si>
  <si>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</si>
  <si>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</si>
  <si>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</si>
  <si>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</si>
  <si>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</si>
  <si>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</si>
  <si>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</si>
  <si>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</si>
  <si>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</si>
  <si>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</si>
  <si>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</si>
  <si>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</si>
  <si>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</si>
  <si>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</si>
  <si>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</si>
  <si>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</si>
  <si>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</si>
  <si>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</si>
  <si>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</si>
  <si>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</si>
  <si>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</si>
  <si>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</si>
  <si>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</si>
  <si>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</si>
  <si>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</si>
  <si>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</si>
  <si>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</si>
  <si>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</si>
  <si>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</si>
  <si>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</si>
  <si>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</si>
  <si>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</si>
  <si>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</si>
  <si>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</si>
  <si>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</si>
  <si>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</si>
  <si>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</si>
  <si>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</si>
  <si>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</si>
  <si>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</si>
  <si>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</si>
  <si>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</si>
  <si>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</si>
  <si>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</si>
  <si>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</si>
  <si>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</si>
  <si>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</si>
  <si>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</si>
  <si>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</si>
  <si>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</si>
  <si>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</si>
  <si>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</si>
  <si>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</si>
  <si>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</si>
  <si>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</si>
  <si>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</si>
  <si>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</si>
  <si>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</si>
  <si>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</si>
  <si>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</si>
  <si>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</si>
  <si>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</si>
  <si>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</si>
  <si>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</si>
  <si>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</si>
  <si>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</si>
  <si>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</si>
  <si>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</si>
  <si>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</si>
  <si>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</si>
  <si>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</si>
  <si>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</si>
  <si>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</si>
  <si>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</si>
  <si>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</si>
  <si>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</si>
  <si>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</si>
  <si>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</si>
  <si>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</si>
  <si>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</si>
  <si>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</si>
  <si>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</si>
  <si>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</si>
  <si>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</si>
  <si>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</si>
  <si>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</si>
  <si>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</si>
  <si>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</si>
  <si>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</si>
  <si>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</si>
  <si>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</si>
  <si>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</si>
  <si>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</si>
  <si>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</si>
  <si>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</si>
  <si>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</si>
  <si>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</si>
  <si>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</si>
  <si>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</si>
  <si>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</si>
  <si>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</si>
  <si>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</si>
  <si>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</si>
  <si>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</si>
  <si>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</si>
  <si>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</si>
  <si>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</si>
  <si>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</si>
  <si>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</si>
  <si>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</si>
  <si>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</si>
  <si>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</si>
  <si>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</si>
  <si>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</si>
  <si>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</si>
  <si>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</si>
  <si>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</si>
  <si>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</si>
  <si>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</si>
  <si>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</si>
  <si>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</si>
  <si>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</si>
  <si>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</si>
  <si>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</si>
  <si>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</si>
  <si>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</si>
  <si>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</si>
  <si>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</si>
  <si>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</si>
  <si>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</si>
  <si>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</si>
  <si>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</si>
  <si>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</si>
  <si>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</si>
  <si>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</si>
  <si>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</si>
  <si>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</si>
  <si>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</si>
  <si>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</si>
  <si>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</si>
  <si>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</si>
  <si>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</si>
  <si>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</si>
  <si>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</si>
  <si>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</si>
  <si>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</si>
  <si>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</si>
  <si>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</si>
  <si>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</si>
  <si>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</si>
  <si>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</si>
  <si>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</si>
  <si>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</si>
  <si>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</si>
  <si>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</si>
  <si>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</si>
  <si>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</si>
  <si>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</si>
  <si>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</si>
  <si>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</si>
  <si>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</si>
  <si>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</si>
  <si>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</si>
  <si>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</si>
  <si>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</si>
  <si>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</si>
  <si>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</si>
  <si>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</si>
  <si>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</si>
  <si>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</si>
  <si>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</si>
  <si>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</si>
  <si>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</si>
  <si>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</si>
  <si>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</si>
  <si>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</si>
  <si>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</si>
  <si>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</si>
  <si>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</si>
  <si>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</si>
  <si>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</si>
  <si>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</si>
  <si>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</si>
  <si>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</si>
  <si>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</si>
  <si>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</si>
  <si>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</si>
  <si>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</si>
  <si>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</si>
  <si>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</si>
  <si>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</si>
  <si>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</si>
  <si>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</si>
  <si>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</si>
  <si>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</si>
  <si>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</si>
  <si>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</si>
  <si>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</si>
  <si>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</si>
  <si>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</si>
  <si>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</si>
  <si>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</si>
  <si>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</si>
  <si>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</si>
  <si>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</si>
  <si>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</si>
  <si>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</si>
  <si>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</si>
  <si>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</si>
  <si>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</si>
  <si>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</si>
  <si>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</si>
  <si>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</si>
  <si>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</si>
  <si>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</si>
  <si>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</si>
  <si>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</si>
  <si>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</si>
  <si>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</si>
  <si>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</si>
  <si>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</si>
  <si>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</si>
  <si>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</si>
  <si>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</si>
  <si>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</si>
  <si>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</si>
  <si>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</si>
  <si>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</si>
  <si>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</si>
  <si>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</si>
  <si>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</si>
  <si>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</si>
  <si>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</si>
  <si>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</si>
  <si>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</si>
  <si>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</si>
  <si>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</si>
  <si>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</si>
  <si>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</si>
  <si>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</si>
  <si>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</si>
  <si>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</si>
  <si>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</si>
  <si>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</si>
  <si>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</si>
  <si>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</si>
  <si>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</si>
  <si>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</si>
  <si>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</si>
  <si>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</si>
  <si>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</si>
  <si>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</si>
  <si>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</si>
  <si>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</si>
  <si>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</si>
  <si>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</si>
  <si>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</si>
  <si>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</si>
  <si>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</si>
  <si>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</si>
  <si>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</si>
  <si>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</si>
  <si>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</si>
  <si>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</si>
  <si>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</si>
  <si>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</si>
  <si>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</si>
  <si>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</si>
  <si>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</si>
  <si>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</si>
  <si>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</si>
  <si>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</si>
  <si>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</si>
  <si>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</si>
  <si>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</si>
  <si>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</si>
  <si>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</si>
  <si>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</si>
  <si>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</si>
  <si>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</si>
  <si>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</si>
  <si>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</si>
  <si>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</si>
  <si>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</si>
  <si>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</si>
  <si>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</si>
  <si>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</si>
  <si>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</si>
  <si>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</si>
  <si>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</si>
  <si>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</si>
  <si>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</si>
  <si>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</si>
  <si>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</si>
  <si>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</si>
  <si>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</si>
  <si>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</si>
  <si>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</si>
  <si>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</si>
  <si>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</si>
  <si>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</si>
  <si>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</si>
  <si>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</si>
  <si>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</si>
  <si>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</si>
  <si>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</si>
  <si>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</si>
  <si>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</si>
  <si>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</si>
  <si>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</si>
  <si>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</si>
  <si>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</si>
  <si>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</si>
  <si>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</si>
  <si>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</si>
  <si>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</si>
  <si>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</si>
  <si>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</si>
  <si>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</si>
  <si>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</si>
  <si>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</si>
  <si>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</si>
  <si>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</si>
  <si>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</si>
  <si>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</si>
  <si>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</si>
  <si>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</si>
  <si>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</si>
  <si>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</si>
  <si>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</si>
  <si>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</si>
  <si>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</si>
  <si>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</si>
  <si>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</si>
  <si>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</si>
  <si>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</si>
  <si>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</si>
  <si>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</si>
  <si>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</si>
  <si>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</si>
  <si>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</si>
  <si>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</si>
  <si>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</si>
  <si>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</si>
  <si>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</si>
  <si>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</si>
  <si>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</si>
  <si>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</si>
  <si>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</si>
  <si>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</si>
  <si>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</si>
  <si>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</si>
  <si>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</si>
  <si>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</si>
  <si>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</si>
  <si>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</si>
  <si>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</si>
  <si>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</si>
  <si>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</si>
  <si>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</si>
  <si>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</si>
  <si>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</si>
  <si>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</si>
  <si>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</si>
  <si>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</si>
  <si>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</si>
  <si>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</si>
  <si>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</si>
  <si>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</si>
  <si>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</si>
  <si>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</si>
  <si>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</si>
  <si>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</si>
  <si>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</si>
  <si>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</si>
  <si>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</si>
  <si>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</si>
  <si>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</si>
  <si>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</si>
  <si>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</si>
  <si>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</si>
  <si>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</si>
  <si>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</si>
  <si>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</si>
  <si>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</si>
  <si>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</si>
  <si>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</si>
  <si>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</si>
  <si>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</si>
  <si>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</si>
  <si>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</si>
  <si>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</si>
  <si>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</si>
  <si>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</si>
  <si>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</si>
  <si>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</si>
  <si>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</si>
  <si>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</si>
  <si>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</si>
  <si>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</si>
  <si>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</si>
  <si>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</si>
  <si>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</si>
  <si>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</si>
  <si>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</si>
  <si>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</si>
  <si>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</si>
  <si>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</si>
  <si>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</si>
  <si>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</si>
  <si>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</si>
  <si>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</si>
  <si>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</si>
  <si>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</si>
  <si>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</si>
  <si>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</si>
  <si>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</si>
  <si>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</si>
  <si>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</si>
  <si>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</si>
  <si>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</si>
  <si>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</si>
  <si>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</si>
  <si>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</si>
  <si>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</si>
  <si>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</si>
  <si>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</si>
  <si>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</si>
  <si>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</si>
  <si>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</si>
  <si>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</si>
  <si>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</si>
  <si>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</si>
  <si>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</si>
  <si>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</si>
  <si>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</si>
  <si>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</si>
  <si>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</si>
  <si>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</si>
  <si>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</si>
  <si>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</si>
  <si>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</si>
  <si>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</si>
  <si>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</si>
  <si>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</si>
  <si>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</si>
  <si>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</si>
  <si>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</si>
  <si>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</si>
  <si>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</si>
  <si>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</si>
  <si>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</si>
  <si>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</si>
  <si>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</si>
  <si>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</si>
  <si>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</si>
  <si>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</si>
  <si>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</si>
  <si>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</si>
  <si>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</si>
  <si>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</si>
  <si>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</si>
  <si>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</si>
  <si>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</si>
  <si>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</si>
  <si>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</si>
  <si>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</si>
  <si>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</si>
  <si>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</si>
  <si>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</si>
  <si>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</si>
  <si>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</si>
  <si>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</si>
  <si>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</si>
  <si>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</si>
  <si>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</si>
  <si>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</si>
  <si>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</si>
  <si>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</si>
  <si>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</si>
  <si>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</si>
  <si>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</si>
  <si>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</si>
  <si>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</si>
  <si>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</si>
  <si>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</si>
  <si>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</si>
  <si>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</si>
  <si>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</si>
  <si>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</si>
  <si>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</si>
  <si>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</si>
  <si>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</si>
  <si>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</si>
  <si>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</si>
  <si>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</si>
  <si>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</si>
  <si>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</si>
  <si>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</si>
  <si>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</si>
  <si>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</si>
  <si>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</si>
  <si>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</si>
  <si>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</si>
  <si>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</si>
  <si>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</si>
  <si>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</si>
  <si>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</si>
  <si>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</si>
  <si>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</si>
  <si>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</si>
  <si>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</si>
  <si>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</si>
  <si>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</si>
  <si>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</si>
  <si>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</si>
  <si>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</si>
  <si>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</si>
  <si>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</si>
  <si>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</si>
  <si>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</si>
  <si>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</si>
  <si>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</si>
  <si>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</si>
  <si>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</si>
  <si>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</si>
  <si>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</si>
  <si>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</si>
  <si>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</si>
  <si>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</si>
  <si>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</si>
  <si>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</si>
  <si>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</si>
  <si>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</si>
  <si>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</si>
  <si>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</si>
  <si>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</si>
  <si>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</si>
  <si>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</si>
  <si>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</si>
  <si>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</si>
  <si>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</si>
  <si>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</si>
  <si>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</si>
  <si>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</si>
  <si>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</si>
  <si>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</si>
  <si>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</si>
  <si>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</si>
  <si>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</si>
  <si>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</si>
  <si>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</si>
  <si>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</si>
  <si>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</si>
  <si>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</si>
  <si>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</si>
  <si>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</si>
  <si>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</si>
  <si>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</si>
  <si>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</si>
  <si>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</si>
  <si>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</si>
  <si>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</si>
  <si>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</si>
  <si>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</si>
  <si>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</si>
  <si>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</si>
  <si>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</si>
  <si>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</si>
  <si>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</si>
  <si>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</si>
  <si>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</si>
  <si>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</si>
  <si>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</si>
  <si>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</si>
  <si>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</si>
  <si>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</si>
  <si>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</si>
  <si>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</si>
  <si>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</si>
  <si>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</si>
  <si>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</si>
  <si>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</si>
  <si>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</si>
  <si>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</si>
  <si>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</si>
  <si>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</si>
  <si>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</si>
  <si>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</si>
  <si>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</si>
  <si>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</si>
  <si>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</si>
  <si>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</si>
  <si>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</si>
  <si>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</si>
  <si>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</si>
  <si>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</si>
  <si>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</si>
  <si>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</si>
  <si>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</si>
  <si>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</si>
  <si>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</si>
  <si>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</si>
  <si>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</si>
  <si>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</si>
  <si>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</si>
  <si>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</si>
  <si>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</si>
  <si>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</si>
  <si>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</si>
  <si>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</si>
  <si>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</si>
  <si>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</si>
  <si>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</si>
  <si>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</si>
  <si>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</si>
  <si>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</si>
  <si>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</si>
  <si>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</si>
  <si>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</si>
  <si>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</si>
  <si>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</si>
  <si>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</si>
  <si>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</si>
  <si>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</si>
  <si>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</si>
  <si>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</si>
  <si>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</si>
  <si>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</si>
  <si>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</si>
  <si>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</si>
  <si>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</si>
  <si>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</si>
  <si>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</si>
  <si>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</si>
  <si>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</si>
  <si>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</si>
  <si>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</si>
  <si>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</si>
  <si>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</si>
  <si>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</si>
  <si>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</si>
  <si>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</si>
  <si>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</si>
  <si>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</si>
  <si>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</si>
  <si>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</si>
  <si>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</si>
  <si>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</si>
  <si>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</si>
  <si>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</si>
  <si>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</si>
  <si>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</si>
  <si>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</si>
  <si>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</si>
  <si>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</si>
  <si>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</si>
  <si>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</si>
  <si>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</si>
  <si>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</si>
  <si>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</si>
  <si>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</si>
  <si>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</si>
  <si>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</si>
  <si>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</si>
  <si>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</si>
  <si>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</si>
  <si>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</si>
  <si>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</si>
  <si>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</si>
  <si>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</si>
  <si>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</si>
  <si>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</si>
  <si>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</si>
  <si>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</si>
  <si>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</si>
  <si>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</si>
  <si>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</si>
  <si>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</si>
  <si>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</si>
  <si>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</si>
  <si>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</si>
  <si>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</si>
  <si>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</si>
  <si>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</si>
  <si>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</si>
  <si>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</si>
  <si>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</si>
  <si>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</si>
  <si>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</si>
  <si>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</si>
  <si>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</si>
  <si>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</si>
  <si>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</si>
  <si>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</si>
  <si>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</si>
  <si>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</si>
  <si>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</si>
  <si>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</si>
  <si>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</si>
  <si>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</si>
  <si>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</si>
  <si>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</si>
  <si>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</si>
  <si>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</si>
  <si>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</si>
  <si>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</si>
  <si>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</si>
  <si>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</si>
  <si>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</si>
  <si>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</si>
  <si>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</si>
  <si>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</si>
  <si>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</si>
  <si>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</si>
  <si>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</si>
  <si>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</si>
  <si>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</si>
  <si>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</si>
  <si>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</si>
  <si>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</si>
  <si>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</si>
  <si>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</si>
  <si>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</si>
  <si>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</si>
  <si>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</si>
  <si>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</si>
  <si>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</si>
  <si>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</si>
  <si>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</si>
  <si>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</si>
  <si>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</si>
  <si>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</si>
  <si>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</si>
  <si>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</si>
  <si>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</si>
  <si>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</si>
  <si>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</si>
  <si>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</si>
  <si>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</si>
  <si>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</si>
  <si>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</si>
  <si>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</si>
  <si>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</si>
  <si>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</si>
  <si>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</si>
  <si>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</si>
  <si>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</si>
  <si>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</si>
  <si>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</si>
  <si>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</si>
  <si>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</si>
  <si>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</si>
  <si>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</si>
  <si>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</si>
  <si>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</si>
  <si>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</si>
  <si>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</si>
  <si>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</si>
  <si>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</si>
  <si>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</si>
  <si>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</si>
  <si>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</si>
  <si>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</si>
  <si>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</si>
  <si>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</si>
  <si>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</si>
  <si>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</si>
  <si>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</si>
  <si>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</si>
  <si>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</si>
  <si>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</si>
  <si>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</si>
  <si>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</si>
  <si>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</si>
  <si>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</si>
  <si>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</si>
  <si>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</si>
  <si>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</si>
  <si>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</si>
  <si>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</si>
  <si>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</si>
  <si>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</si>
  <si>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</si>
  <si>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</si>
  <si>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</si>
  <si>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</si>
  <si>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</si>
  <si>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</si>
  <si>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</si>
  <si>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</si>
  <si>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</si>
  <si>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</si>
  <si>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</si>
  <si>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</si>
  <si>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</si>
  <si>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</si>
  <si>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</si>
  <si>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</si>
  <si>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</si>
  <si>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</si>
  <si>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</si>
  <si>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</si>
  <si>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</si>
  <si>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</si>
  <si>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</si>
  <si>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</si>
  <si>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</si>
  <si>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</si>
  <si>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</si>
  <si>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</si>
  <si>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</si>
  <si>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</si>
  <si>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</si>
  <si>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</si>
  <si>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</si>
  <si>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</si>
  <si>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</si>
  <si>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</si>
  <si>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</si>
  <si>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</si>
  <si>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</si>
  <si>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</si>
  <si>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</si>
  <si>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</si>
  <si>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</si>
  <si>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</si>
  <si>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</si>
  <si>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</si>
  <si>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</si>
  <si>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</si>
  <si>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</si>
  <si>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</si>
  <si>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</si>
  <si>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</si>
  <si>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</si>
  <si>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</si>
  <si>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</si>
  <si>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</si>
  <si>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</si>
  <si>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</si>
  <si>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</si>
  <si>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</si>
  <si>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</si>
  <si>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</si>
  <si>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</si>
  <si>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</si>
  <si>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</si>
  <si>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</si>
  <si>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</si>
  <si>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</si>
  <si>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</si>
  <si>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</si>
  <si>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</si>
  <si>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</si>
  <si>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</si>
  <si>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</si>
  <si>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</si>
  <si>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</si>
  <si>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</si>
  <si>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</si>
  <si>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</si>
  <si>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</si>
  <si>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</si>
  <si>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</si>
  <si>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</si>
  <si>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</si>
  <si>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</si>
  <si>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</si>
  <si>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</si>
  <si>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</si>
  <si>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</si>
  <si>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</si>
  <si>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</si>
  <si>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</si>
  <si>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</si>
  <si>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</si>
  <si>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</si>
  <si>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</si>
  <si>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</si>
  <si>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</si>
  <si>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</si>
  <si>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</si>
  <si>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</si>
  <si>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</si>
  <si>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</si>
  <si>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</si>
  <si>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</si>
  <si>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</si>
  <si>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</si>
  <si>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</si>
  <si>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</si>
  <si>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</si>
  <si>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</si>
  <si>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</si>
  <si>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</si>
  <si>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</si>
  <si>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</si>
  <si>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</si>
  <si>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</si>
  <si>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</si>
  <si>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</si>
  <si>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</si>
  <si>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</si>
  <si>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</si>
  <si>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</si>
  <si>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</si>
  <si>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</si>
  <si>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</si>
  <si>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</si>
  <si>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</si>
  <si>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</si>
  <si>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</si>
  <si>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</si>
  <si>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</si>
  <si>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</si>
  <si>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</si>
  <si>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</si>
  <si>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</si>
  <si>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</si>
  <si>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</si>
  <si>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</si>
  <si>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</si>
  <si>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</si>
  <si>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</si>
  <si>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</si>
  <si>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</si>
  <si>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</si>
  <si>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</si>
  <si>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</si>
  <si>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</si>
  <si>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</si>
  <si>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</si>
  <si>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</si>
  <si>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</si>
  <si>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</si>
  <si>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</si>
  <si>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</si>
  <si>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</si>
  <si>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</si>
  <si>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</si>
  <si>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</si>
  <si>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</si>
  <si>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</si>
  <si>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</si>
  <si>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</si>
  <si>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</si>
  <si>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</si>
  <si>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</si>
  <si>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</si>
  <si>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</si>
  <si>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</si>
  <si>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</si>
  <si>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</si>
  <si>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</si>
  <si>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</si>
  <si>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</si>
  <si>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</si>
  <si>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</si>
  <si>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</si>
  <si>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</si>
  <si>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</si>
  <si>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</si>
  <si>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</si>
  <si>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</si>
  <si>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</si>
  <si>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</si>
  <si>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</si>
  <si>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</si>
  <si>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</si>
  <si>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</si>
  <si>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</si>
  <si>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</si>
  <si>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</si>
  <si>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</si>
  <si>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</si>
  <si>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</si>
  <si>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</si>
  <si>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</si>
  <si>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</si>
  <si>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</si>
  <si>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</si>
  <si>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</si>
  <si>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</si>
  <si>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</si>
  <si>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</si>
  <si>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</si>
  <si>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</si>
  <si>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</si>
  <si>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</si>
  <si>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</si>
  <si>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</si>
  <si>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</si>
  <si>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</si>
  <si>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</si>
  <si>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</si>
  <si>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</si>
  <si>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</si>
  <si>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</si>
  <si>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</si>
  <si>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</si>
  <si>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</si>
  <si>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</si>
  <si>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</si>
  <si>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</si>
  <si>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</si>
  <si>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</si>
  <si>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</si>
  <si>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</si>
  <si>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</si>
  <si>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</si>
  <si>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</si>
  <si>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</si>
  <si>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</si>
  <si>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</si>
  <si>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</si>
  <si>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</si>
  <si>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</si>
  <si>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</si>
  <si>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</si>
  <si>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</si>
  <si>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</si>
  <si>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</si>
  <si>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</si>
  <si>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</si>
  <si>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</si>
  <si>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</si>
  <si>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</si>
  <si>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</si>
  <si>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</si>
  <si>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</si>
  <si>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</si>
  <si>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</si>
  <si>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</si>
  <si>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</si>
  <si>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</si>
  <si>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</si>
  <si>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</si>
  <si>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</si>
  <si>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</si>
  <si>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</si>
  <si>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</si>
  <si>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</si>
  <si>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</si>
  <si>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</si>
  <si>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</si>
  <si>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</si>
  <si>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</si>
  <si>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</si>
  <si>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</si>
  <si>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</si>
  <si>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</si>
  <si>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</si>
  <si>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</si>
  <si>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</si>
  <si>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</si>
  <si>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</si>
  <si>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</si>
  <si>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</si>
  <si>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</si>
  <si>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</si>
  <si>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</si>
  <si>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</si>
  <si>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</si>
  <si>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</si>
  <si>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</si>
  <si>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</si>
  <si>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</si>
  <si>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</si>
  <si>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</si>
  <si>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</si>
  <si>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</si>
  <si>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</si>
  <si>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</si>
  <si>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</si>
  <si>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</si>
  <si>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</si>
  <si>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</si>
  <si>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</si>
  <si>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</si>
  <si>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</si>
  <si>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</si>
  <si>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</si>
  <si>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</si>
  <si>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</si>
  <si>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</si>
  <si>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</si>
  <si>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</si>
  <si>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</si>
  <si>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</si>
  <si>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</si>
  <si>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</si>
  <si>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</si>
  <si>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</si>
  <si>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</si>
  <si>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</si>
  <si>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</si>
  <si>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</si>
  <si>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</si>
  <si>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</si>
  <si>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</si>
  <si>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</si>
  <si>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</si>
  <si>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</si>
  <si>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</si>
  <si>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</si>
  <si>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</si>
  <si>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</si>
  <si>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</si>
  <si>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</si>
  <si>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</si>
  <si>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</si>
  <si>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</si>
  <si>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</si>
  <si>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</si>
  <si>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</si>
  <si>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</si>
  <si>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</si>
  <si>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</si>
  <si>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</si>
  <si>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</si>
  <si>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</si>
  <si>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</si>
  <si>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</si>
  <si>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</si>
  <si>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</si>
  <si>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</si>
  <si>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</si>
  <si>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</si>
  <si>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</si>
  <si>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</si>
  <si>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</si>
  <si>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</si>
  <si>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</si>
  <si>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</si>
  <si>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</si>
  <si>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</si>
  <si>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</si>
  <si>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</si>
  <si>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</si>
  <si>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</si>
  <si>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</si>
  <si>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</si>
  <si>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</si>
  <si>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</si>
  <si>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</si>
  <si>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</si>
  <si>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</si>
  <si>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</si>
  <si>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</si>
  <si>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</si>
  <si>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</si>
  <si>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</si>
  <si>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</si>
  <si>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</si>
  <si>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</si>
  <si>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</si>
  <si>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</si>
  <si>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</si>
  <si>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</si>
  <si>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</si>
  <si>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</si>
  <si>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</si>
  <si>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</si>
  <si>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</si>
  <si>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</si>
  <si>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</si>
  <si>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</si>
  <si>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</si>
  <si>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</si>
  <si>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</si>
  <si>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</si>
  <si>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</si>
  <si>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</si>
  <si>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</si>
  <si>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</si>
  <si>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</si>
  <si>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</si>
  <si>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</si>
  <si>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</si>
  <si>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</si>
  <si>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</si>
  <si>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</si>
  <si>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</si>
  <si>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</si>
  <si>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</si>
  <si>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</si>
  <si>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</si>
  <si>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</si>
  <si>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</si>
  <si>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</si>
  <si>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</si>
  <si>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</si>
  <si>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</si>
  <si>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</si>
  <si>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</si>
  <si>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</si>
  <si>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</si>
  <si>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</si>
  <si>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</si>
  <si>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</si>
  <si>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</si>
  <si>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</si>
  <si>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</si>
  <si>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</si>
  <si>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</si>
  <si>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</si>
  <si>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</si>
  <si>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</si>
  <si>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</si>
  <si>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</si>
  <si>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</si>
  <si>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</si>
  <si>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</si>
  <si>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</si>
  <si>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</si>
  <si>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</si>
  <si>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</si>
  <si>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</si>
  <si>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</si>
  <si>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</si>
  <si>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</si>
  <si>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</si>
  <si>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</si>
  <si>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</si>
  <si>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</si>
  <si>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</si>
  <si>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</si>
  <si>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</si>
  <si>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</si>
  <si>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</si>
  <si>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</si>
  <si>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</si>
  <si>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</si>
  <si>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</si>
  <si>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</si>
  <si>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</si>
  <si>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</si>
  <si>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</si>
  <si>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</si>
  <si>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</si>
  <si>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</si>
  <si>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</si>
  <si>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</si>
  <si>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</si>
  <si>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</si>
  <si>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</si>
  <si>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</si>
  <si>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</si>
  <si>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</si>
  <si>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</si>
  <si>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</si>
  <si>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</si>
  <si>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</si>
  <si>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</si>
  <si>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</si>
  <si>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</si>
  <si>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</si>
  <si>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</si>
  <si>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</si>
  <si>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</si>
  <si>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</si>
  <si>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</si>
  <si>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</si>
  <si>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</si>
  <si>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</si>
  <si>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</si>
  <si>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</si>
  <si>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</si>
  <si>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</si>
  <si>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</si>
  <si>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</si>
  <si>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</si>
  <si>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</si>
  <si>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</si>
  <si>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</si>
  <si>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</si>
  <si>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</si>
  <si>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</si>
  <si>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</si>
  <si>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</si>
  <si>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</si>
  <si>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</si>
  <si>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</si>
  <si>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</si>
  <si>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</si>
  <si>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</si>
  <si>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</si>
  <si>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</si>
  <si>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</si>
  <si>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</si>
  <si>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</si>
  <si>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</si>
  <si>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</si>
  <si>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</si>
  <si>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</si>
  <si>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</si>
  <si>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</si>
  <si>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</si>
  <si>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</si>
  <si>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</si>
  <si>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</si>
  <si>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</si>
  <si>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</si>
  <si>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</si>
  <si>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</si>
  <si>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</si>
  <si>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</si>
  <si>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</si>
  <si>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</si>
  <si>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</si>
  <si>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</si>
  <si>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</si>
  <si>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</si>
  <si>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</si>
  <si>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</si>
  <si>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</si>
  <si>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</si>
  <si>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</si>
  <si>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</si>
  <si>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</si>
  <si>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</si>
  <si>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</si>
  <si>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</si>
  <si>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</si>
  <si>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</si>
  <si>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</si>
  <si>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</si>
  <si>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</si>
  <si>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</si>
  <si>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</si>
  <si>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</si>
  <si>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</si>
  <si>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</si>
  <si>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</si>
  <si>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</si>
  <si>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</si>
  <si>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</si>
  <si>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</si>
  <si>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</si>
  <si>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</si>
  <si>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</si>
  <si>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</si>
  <si>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</si>
  <si>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</si>
  <si>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</si>
  <si>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</si>
  <si>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</si>
  <si>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</si>
  <si>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</si>
  <si>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</si>
  <si>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</si>
  <si>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</si>
  <si>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</si>
  <si>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</si>
  <si>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</si>
  <si>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</si>
  <si>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</si>
  <si>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</si>
  <si>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</si>
  <si>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</si>
  <si>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</si>
  <si>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</si>
  <si>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</si>
  <si>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</si>
  <si>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</si>
  <si>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</si>
  <si>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</si>
  <si>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</si>
  <si>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</si>
  <si>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</si>
  <si>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</si>
  <si>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</si>
  <si>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</si>
  <si>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</si>
  <si>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</si>
  <si>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</si>
  <si>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</si>
  <si>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</si>
  <si>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</si>
  <si>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</si>
  <si>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</si>
  <si>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</si>
  <si>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</si>
  <si>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</si>
  <si>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</si>
  <si>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</si>
  <si>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</si>
  <si>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</si>
  <si>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</si>
  <si>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</si>
  <si>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</si>
  <si>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</si>
  <si>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</si>
  <si>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</si>
  <si>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</si>
  <si>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</si>
  <si>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</si>
  <si>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</si>
  <si>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</si>
  <si>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</si>
  <si>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</si>
  <si>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</si>
  <si>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</si>
  <si>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</si>
  <si>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</si>
  <si>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</si>
  <si>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</si>
  <si>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</si>
  <si>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</si>
  <si>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</si>
  <si>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</si>
  <si>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</si>
  <si>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</si>
  <si>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</si>
  <si>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</si>
  <si>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</si>
  <si>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</si>
  <si>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</si>
  <si>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</si>
  <si>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</si>
  <si>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</si>
  <si>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</si>
  <si>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</si>
  <si>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</si>
  <si>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</si>
  <si>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</si>
  <si>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</si>
  <si>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</si>
  <si>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</si>
  <si>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</si>
  <si>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</si>
  <si>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</si>
  <si>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</si>
  <si>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</si>
  <si>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</si>
  <si>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</si>
  <si>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</si>
  <si>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</si>
  <si>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</si>
  <si>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</si>
  <si>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</si>
  <si>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</si>
  <si>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</si>
  <si>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</si>
  <si>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</si>
  <si>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</si>
  <si>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</si>
  <si>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</si>
  <si>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</si>
  <si>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</si>
  <si>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</si>
  <si>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</si>
  <si>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</si>
  <si>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</si>
  <si>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</si>
  <si>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</si>
  <si>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</si>
  <si>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</si>
  <si>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</si>
  <si>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</si>
  <si>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</si>
  <si>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</si>
  <si>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</si>
  <si>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</si>
  <si>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</si>
  <si>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</si>
  <si>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</si>
  <si>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</si>
  <si>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</si>
  <si>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</si>
  <si>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</si>
  <si>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</si>
  <si>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</si>
  <si>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</si>
  <si>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</si>
  <si>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</si>
  <si>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</si>
  <si>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</si>
  <si>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</si>
  <si>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</si>
  <si>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</si>
  <si>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</si>
  <si>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</si>
  <si>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</si>
  <si>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</si>
  <si>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</si>
  <si>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</si>
  <si>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</si>
  <si>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</si>
  <si>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</si>
  <si>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</si>
  <si>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</si>
  <si>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</si>
  <si>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</si>
  <si>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</si>
  <si>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</si>
  <si>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</si>
  <si>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</si>
  <si>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</si>
  <si>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</si>
  <si>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</si>
  <si>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</si>
  <si>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</si>
  <si>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</si>
  <si>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</si>
  <si>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</si>
  <si>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</si>
  <si>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</si>
  <si>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</si>
  <si>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</si>
  <si>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</si>
  <si>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</si>
  <si>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</si>
  <si>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</si>
  <si>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</si>
  <si>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</si>
  <si>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</si>
  <si>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</si>
  <si>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</si>
  <si>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</si>
  <si>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</si>
  <si>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</si>
  <si>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</si>
  <si>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</si>
  <si>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</si>
  <si>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</si>
  <si>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</si>
  <si>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</si>
  <si>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</si>
  <si>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</si>
  <si>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</si>
  <si>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</si>
  <si>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</si>
  <si>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</si>
  <si>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</si>
  <si>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</si>
  <si>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</si>
  <si>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</si>
  <si>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</si>
  <si>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</si>
  <si>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</si>
  <si>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</si>
  <si>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</si>
  <si>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</si>
  <si>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</si>
  <si>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</si>
  <si>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</si>
  <si>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</si>
  <si>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</si>
  <si>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</si>
  <si>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</si>
  <si>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</si>
  <si>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</si>
  <si>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</si>
  <si>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</si>
  <si>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</si>
  <si>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</si>
  <si>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</si>
  <si>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</si>
  <si>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</si>
  <si>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</si>
  <si>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</si>
  <si>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</si>
  <si>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</si>
  <si>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</si>
  <si>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</si>
  <si>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</si>
  <si>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</si>
  <si>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</si>
  <si>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</si>
  <si>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</si>
  <si>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</si>
  <si>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</si>
  <si>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</si>
  <si>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</si>
  <si>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</si>
  <si>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</si>
  <si>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</si>
  <si>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</si>
  <si>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</si>
  <si>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</si>
  <si>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</si>
  <si>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</si>
  <si>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</si>
  <si>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</si>
  <si>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</si>
  <si>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</si>
  <si>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</si>
  <si>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</si>
  <si>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</si>
  <si>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</si>
  <si>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</si>
  <si>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</si>
  <si>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</si>
  <si>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</si>
  <si>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</si>
  <si>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</si>
  <si>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</si>
  <si>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</si>
  <si>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</si>
  <si>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</si>
  <si>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</si>
  <si>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</si>
  <si>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</si>
  <si>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</si>
  <si>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</si>
  <si>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</si>
  <si>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</si>
  <si>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</si>
  <si>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</si>
  <si>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</si>
  <si>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</si>
  <si>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</si>
  <si>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</si>
  <si>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</si>
  <si>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</si>
  <si>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</si>
  <si>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</si>
  <si>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</si>
  <si>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</si>
  <si>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</si>
  <si>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</si>
  <si>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</si>
  <si>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</si>
  <si>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</si>
  <si>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</si>
  <si>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</si>
  <si>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</si>
  <si>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</si>
  <si>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</si>
  <si>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</si>
  <si>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</si>
  <si>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</si>
  <si>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</si>
  <si>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</si>
  <si>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</si>
  <si>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</si>
  <si>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</si>
  <si>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</si>
  <si>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</si>
  <si>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</si>
  <si>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</si>
  <si>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</si>
  <si>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</si>
  <si>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</si>
  <si>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</si>
  <si>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</si>
  <si>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</si>
  <si>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</si>
  <si>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</si>
  <si>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</si>
  <si>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</si>
  <si>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</si>
  <si>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</si>
  <si>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</si>
  <si>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</si>
  <si>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</si>
  <si>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</si>
  <si>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</si>
  <si>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</si>
  <si>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</si>
  <si>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</si>
  <si>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</si>
  <si>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</si>
  <si>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</si>
  <si>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</si>
  <si>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</si>
  <si>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</si>
  <si>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</si>
  <si>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</si>
  <si>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</si>
  <si>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</si>
  <si>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</si>
  <si>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</si>
  <si>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</si>
  <si>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</si>
  <si>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</si>
  <si>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</si>
  <si>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</si>
  <si>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</si>
  <si>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</si>
  <si>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</si>
  <si>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</si>
  <si>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</si>
  <si>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</si>
  <si>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</si>
  <si>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</si>
  <si>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</si>
  <si>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</si>
  <si>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</si>
  <si>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</si>
  <si>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</si>
  <si>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</si>
  <si>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</si>
  <si>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</si>
  <si>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</si>
  <si>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</si>
  <si>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</si>
  <si>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</si>
  <si>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</si>
  <si>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</si>
  <si>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</si>
  <si>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</si>
  <si>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</si>
  <si>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</si>
  <si>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</si>
  <si>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</si>
  <si>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</si>
  <si>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</si>
  <si>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</si>
  <si>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</si>
  <si>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</si>
  <si>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</si>
  <si>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</si>
  <si>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</si>
  <si>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</si>
  <si>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</si>
  <si>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</si>
  <si>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</si>
  <si>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</si>
  <si>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</si>
  <si>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</si>
  <si>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</si>
  <si>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</si>
  <si>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</si>
  <si>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</si>
  <si>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</si>
  <si>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</si>
  <si>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</si>
  <si>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</si>
  <si>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</si>
  <si>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</si>
  <si>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</si>
  <si>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</si>
  <si>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</si>
  <si>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</si>
  <si>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</si>
  <si>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</si>
  <si>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</si>
  <si>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</si>
  <si>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</si>
  <si>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</si>
  <si>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</si>
  <si>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</si>
  <si>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</si>
  <si>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</si>
  <si>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</si>
  <si>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</si>
  <si>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</si>
  <si>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</si>
  <si>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</si>
  <si>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</si>
  <si>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</si>
  <si>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</si>
  <si>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</si>
  <si>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</si>
  <si>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</si>
  <si>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</si>
  <si>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</si>
  <si>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</si>
  <si>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</si>
  <si>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</si>
  <si>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</si>
  <si>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</si>
  <si>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</si>
  <si>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</si>
  <si>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</si>
  <si>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</si>
  <si>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</si>
  <si>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</si>
  <si>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</si>
  <si>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</si>
  <si>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</si>
  <si>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</si>
  <si>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</si>
  <si>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</si>
  <si>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</si>
  <si>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</si>
  <si>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</si>
  <si>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</si>
  <si>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</si>
  <si>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</si>
  <si>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</si>
  <si>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</si>
  <si>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</si>
  <si>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</si>
  <si>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</si>
  <si>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</si>
  <si>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</si>
  <si>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</si>
  <si>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</si>
  <si>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</si>
  <si>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</si>
  <si>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</si>
  <si>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</si>
  <si>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</si>
  <si>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</si>
  <si>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</si>
  <si>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</si>
  <si>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</si>
  <si>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</si>
  <si>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</si>
  <si>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</si>
  <si>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</si>
  <si>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</si>
  <si>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</si>
  <si>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</si>
  <si>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</si>
  <si>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</si>
  <si>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</si>
  <si>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</si>
  <si>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</si>
  <si>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</si>
  <si>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</si>
  <si>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</si>
  <si>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</si>
  <si>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</si>
  <si>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</si>
  <si>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</si>
  <si>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</si>
  <si>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</si>
  <si>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</si>
  <si>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</si>
  <si>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</si>
  <si>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</si>
  <si>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</si>
  <si>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</si>
  <si>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</si>
  <si>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</si>
  <si>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</si>
  <si>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</si>
  <si>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</si>
  <si>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</si>
  <si>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</si>
  <si>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</si>
  <si>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</si>
  <si>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</si>
  <si>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</si>
  <si>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</si>
  <si>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</si>
  <si>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</si>
  <si>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</si>
  <si>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</si>
  <si>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</si>
  <si>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</si>
  <si>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</si>
  <si>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</si>
  <si>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</si>
  <si>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</si>
  <si>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</si>
  <si>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</si>
  <si>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</si>
  <si>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</si>
  <si>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</si>
  <si>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</si>
  <si>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</si>
  <si>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</si>
  <si>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</si>
  <si>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</si>
  <si>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</si>
  <si>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</si>
  <si>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</si>
  <si>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</si>
  <si>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</si>
  <si>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</si>
  <si>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</si>
  <si>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</si>
  <si>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</si>
  <si>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</si>
  <si>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</si>
  <si>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</si>
  <si>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</si>
  <si>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</si>
  <si>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</si>
  <si>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</si>
  <si>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</si>
  <si>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</si>
  <si>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</si>
  <si>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</si>
  <si>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</si>
  <si>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</si>
  <si>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</si>
  <si>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</si>
  <si>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</si>
  <si>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</si>
  <si>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</si>
  <si>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</si>
  <si>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</si>
  <si>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</si>
  <si>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</si>
  <si>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</si>
  <si>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</si>
  <si>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</si>
  <si>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</si>
  <si>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</si>
  <si>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</si>
  <si>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</si>
  <si>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</si>
  <si>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</si>
  <si>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</si>
  <si>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</si>
  <si>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</si>
  <si>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</si>
  <si>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</si>
  <si>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</si>
  <si>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</si>
  <si>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</si>
  <si>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</si>
  <si>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</si>
  <si>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</si>
  <si>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</si>
  <si>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</si>
  <si>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</si>
  <si>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</si>
  <si>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</si>
  <si>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</si>
  <si>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</si>
  <si>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</si>
  <si>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</si>
  <si>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</si>
  <si>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</si>
  <si>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</si>
  <si>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</si>
  <si>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</si>
  <si>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</si>
  <si>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</si>
  <si>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</si>
  <si>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</si>
  <si>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</si>
  <si>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</si>
  <si>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</si>
  <si>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</si>
  <si>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</si>
  <si>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</si>
  <si>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</si>
  <si>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</si>
  <si>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</si>
  <si>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</si>
  <si>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</si>
  <si>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</si>
  <si>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</si>
  <si>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</si>
  <si>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</si>
  <si>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</si>
  <si>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</si>
  <si>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</si>
  <si>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</si>
  <si>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</si>
  <si>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</si>
  <si>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</si>
  <si>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</si>
  <si>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</si>
  <si>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</si>
  <si>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</si>
  <si>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</si>
  <si>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</si>
  <si>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</si>
  <si>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</si>
  <si>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</si>
  <si>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</si>
  <si>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</si>
  <si>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</si>
  <si>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</si>
  <si>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</si>
  <si>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</si>
  <si>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</si>
  <si>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</si>
  <si>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</si>
  <si>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</si>
  <si>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</si>
  <si>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</si>
  <si>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</si>
  <si>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</si>
  <si>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</si>
  <si>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</si>
  <si>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</si>
  <si>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</si>
  <si>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</si>
  <si>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</si>
  <si>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</si>
  <si>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</si>
  <si>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</si>
  <si>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</si>
  <si>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</si>
  <si>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</si>
  <si>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</si>
  <si>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</si>
  <si>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</si>
  <si>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</si>
  <si>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</si>
  <si>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</si>
  <si>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</si>
  <si>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</si>
  <si>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</si>
  <si>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</si>
  <si>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</si>
  <si>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</si>
  <si>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</si>
  <si>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</si>
  <si>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</si>
  <si>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</si>
  <si>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</si>
  <si>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</si>
  <si>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</si>
  <si>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</si>
  <si>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</si>
  <si>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</si>
  <si>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</si>
  <si>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</si>
  <si>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</si>
  <si>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</si>
  <si>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</si>
  <si>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</si>
  <si>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</si>
  <si>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</si>
  <si>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</si>
  <si>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</si>
  <si>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</si>
  <si>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</si>
  <si>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</si>
  <si>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</si>
  <si>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</si>
  <si>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</si>
  <si>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</si>
  <si>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</si>
  <si>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</si>
  <si>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</si>
  <si>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</si>
  <si>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</si>
  <si>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</si>
  <si>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</si>
  <si>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</si>
  <si>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</si>
  <si>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</si>
  <si>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</si>
  <si>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</si>
  <si>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</si>
  <si>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</si>
  <si>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</si>
  <si>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</si>
  <si>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</si>
  <si>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</si>
  <si>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</si>
  <si>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</si>
  <si>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</si>
  <si>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</si>
  <si>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</si>
  <si>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</si>
  <si>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</si>
  <si>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</si>
  <si>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</si>
  <si>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</si>
  <si>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</si>
  <si>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</si>
  <si>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</si>
  <si>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</si>
  <si>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</si>
  <si>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</si>
  <si>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</si>
  <si>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</si>
  <si>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</si>
  <si>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</si>
  <si>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</si>
  <si>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</si>
  <si>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</si>
  <si>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</si>
  <si>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</si>
  <si>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</si>
  <si>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</si>
  <si>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</si>
  <si>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</si>
  <si>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</si>
  <si>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</si>
  <si>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</si>
  <si>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</si>
  <si>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</si>
  <si>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</si>
  <si>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</si>
  <si>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</si>
  <si>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</si>
  <si>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</si>
  <si>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</si>
  <si>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</si>
  <si>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</si>
  <si>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</si>
  <si>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</si>
  <si>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</si>
  <si>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</si>
  <si>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</si>
  <si>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</si>
  <si>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</si>
  <si>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</si>
  <si>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</si>
  <si>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</si>
  <si>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</si>
  <si>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</si>
  <si>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</si>
  <si>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</si>
  <si>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</si>
  <si>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</si>
  <si>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</si>
  <si>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</si>
  <si>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</si>
  <si>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</si>
  <si>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</si>
  <si>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</si>
  <si>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</si>
  <si>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</si>
  <si>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</si>
  <si>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</si>
  <si>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</si>
  <si>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</si>
  <si>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</si>
  <si>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</si>
  <si>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</si>
  <si>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</si>
  <si>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</si>
  <si>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</si>
  <si>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</si>
  <si>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</si>
  <si>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</si>
  <si>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</si>
  <si>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</si>
  <si>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</si>
  <si>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</si>
  <si>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</si>
  <si>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</si>
  <si>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</si>
  <si>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</si>
  <si>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</si>
  <si>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</si>
  <si>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</si>
  <si>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</si>
  <si>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</si>
  <si>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</si>
  <si>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</si>
  <si>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</si>
  <si>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</si>
  <si>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</si>
  <si>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</si>
  <si>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</si>
  <si>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</si>
  <si>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</si>
  <si>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</si>
  <si>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</si>
  <si>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</si>
  <si>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</si>
  <si>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</si>
  <si>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</si>
  <si>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</si>
  <si>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</si>
  <si>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</si>
  <si>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</si>
  <si>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</si>
  <si>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</si>
  <si>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</si>
  <si>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</si>
  <si>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</si>
  <si>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</si>
  <si>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</si>
  <si>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</si>
  <si>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</si>
  <si>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</si>
  <si>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</si>
  <si>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</si>
  <si>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</si>
  <si>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</si>
  <si>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</si>
  <si>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</si>
  <si>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</si>
  <si>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</si>
  <si>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</si>
  <si>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</si>
  <si>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</si>
  <si>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</si>
  <si>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</si>
  <si>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</si>
  <si>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</si>
  <si>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</si>
  <si>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</si>
  <si>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</si>
  <si>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</si>
  <si>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</si>
  <si>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</si>
  <si>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</si>
  <si>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</si>
  <si>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</si>
  <si>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</si>
  <si>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</si>
  <si>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</si>
  <si>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</si>
  <si>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</si>
  <si>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</si>
  <si>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</si>
  <si>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</si>
  <si>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</si>
  <si>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</si>
  <si>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</si>
  <si>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</si>
  <si>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</si>
  <si>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</si>
  <si>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</si>
  <si>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</si>
  <si>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</si>
  <si>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</si>
  <si>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</si>
  <si>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</si>
  <si>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</si>
  <si>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</si>
  <si>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</si>
  <si>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</si>
  <si>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</si>
  <si>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</si>
  <si>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</si>
  <si>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</si>
  <si>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</si>
  <si>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</si>
  <si>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</si>
  <si>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</si>
  <si>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</si>
  <si>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</si>
  <si>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</si>
  <si>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</si>
  <si>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</si>
  <si>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</si>
  <si>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</si>
  <si>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</si>
  <si>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</si>
  <si>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</si>
  <si>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</si>
  <si>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</si>
  <si>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</si>
  <si>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</si>
  <si>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</si>
  <si>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</si>
  <si>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</si>
  <si>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</si>
  <si>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</si>
  <si>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</si>
  <si>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</si>
  <si>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</si>
  <si>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</si>
  <si>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</si>
  <si>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</si>
  <si>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</si>
  <si>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</si>
  <si>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</si>
  <si>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</si>
  <si>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</si>
  <si>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</si>
  <si>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</si>
  <si>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</si>
  <si>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</si>
  <si>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</si>
  <si>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</si>
  <si>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</si>
  <si>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</si>
  <si>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</si>
  <si>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</si>
  <si>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</si>
  <si>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</si>
  <si>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</si>
  <si>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</si>
  <si>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</si>
  <si>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</si>
  <si>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</si>
  <si>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</si>
  <si>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</si>
  <si>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</si>
  <si>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</si>
  <si>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</si>
  <si>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</si>
  <si>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</si>
  <si>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</si>
  <si>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</si>
  <si>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</si>
  <si>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</si>
  <si>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</si>
  <si>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</si>
  <si>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</si>
  <si>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</si>
  <si>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</si>
  <si>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</si>
  <si>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</si>
  <si>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</si>
  <si>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</si>
  <si>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</si>
  <si>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</si>
  <si>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</si>
  <si>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</si>
  <si>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</si>
  <si>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</si>
  <si>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</si>
  <si>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</si>
  <si>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</si>
  <si>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</si>
  <si>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</si>
  <si>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</si>
  <si>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</si>
  <si>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</si>
  <si>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</si>
  <si>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</si>
  <si>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</si>
  <si>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</si>
  <si>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</si>
  <si>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</si>
  <si>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</si>
  <si>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</si>
  <si>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</si>
  <si>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</si>
  <si>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</si>
  <si>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</si>
  <si>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</si>
  <si>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</si>
  <si>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</si>
  <si>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</si>
  <si>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</si>
  <si>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</si>
  <si>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</si>
  <si>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</si>
  <si>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</si>
  <si>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</si>
  <si>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</si>
  <si>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</si>
  <si>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</si>
  <si>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</si>
  <si>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</si>
  <si>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</si>
  <si>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</si>
  <si>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</si>
  <si>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</si>
  <si>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</si>
  <si>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</si>
  <si>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</si>
  <si>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</si>
  <si>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</si>
  <si>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</si>
  <si>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</si>
  <si>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</si>
  <si>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</si>
  <si>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</si>
  <si>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</si>
  <si>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</si>
  <si>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</si>
  <si>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</si>
  <si>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</si>
  <si>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</si>
  <si>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</si>
  <si>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</si>
  <si>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</si>
  <si>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</si>
  <si>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</si>
  <si>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</si>
  <si>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</si>
  <si>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</si>
  <si>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</si>
  <si>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</si>
  <si>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</si>
  <si>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</si>
  <si>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</si>
  <si>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</si>
  <si>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</si>
  <si>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</si>
  <si>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</si>
  <si>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</si>
  <si>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</si>
  <si>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</si>
  <si>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</si>
  <si>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</si>
  <si>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</si>
  <si>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</si>
  <si>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</si>
  <si>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</si>
  <si>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</si>
  <si>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</si>
  <si>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</si>
  <si>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</si>
  <si>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</si>
  <si>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</si>
  <si>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</si>
  <si>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</si>
  <si>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</si>
  <si>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</si>
  <si>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</si>
  <si>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</si>
  <si>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</si>
  <si>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</si>
  <si>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</si>
  <si>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</si>
  <si>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</si>
  <si>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</si>
  <si>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</si>
  <si>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</si>
  <si>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</si>
  <si>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</si>
  <si>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</si>
  <si>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</si>
  <si>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</si>
  <si>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</si>
  <si>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</si>
  <si>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</si>
  <si>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</si>
  <si>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</si>
  <si>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</si>
  <si>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</si>
  <si>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</si>
  <si>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</si>
  <si>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</si>
  <si>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</si>
  <si>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</si>
  <si>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</si>
  <si>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</si>
  <si>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</si>
  <si>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</si>
  <si>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</si>
  <si>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</si>
  <si>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</si>
  <si>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</si>
  <si>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</si>
  <si>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</si>
  <si>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</si>
  <si>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</si>
  <si>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</si>
  <si>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</si>
  <si>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</si>
  <si>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</si>
  <si>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</si>
  <si>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</si>
  <si>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</si>
  <si>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</si>
  <si>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</si>
  <si>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</si>
  <si>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</si>
  <si>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</si>
  <si>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</si>
  <si>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</si>
  <si>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</si>
  <si>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</si>
  <si>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</si>
  <si>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</si>
  <si>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</si>
  <si>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</si>
  <si>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</si>
  <si>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</si>
  <si>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</si>
  <si>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</si>
  <si>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</si>
  <si>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</si>
  <si>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</si>
  <si>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</si>
  <si>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</si>
  <si>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</si>
  <si>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</si>
  <si>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</si>
  <si>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</si>
  <si>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</si>
  <si>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</si>
  <si>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</si>
  <si>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</si>
  <si>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</si>
  <si>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</si>
  <si>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</si>
  <si>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</si>
  <si>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</si>
  <si>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</si>
  <si>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</si>
  <si>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</si>
  <si>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</si>
  <si>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</si>
  <si>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</si>
  <si>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</si>
  <si>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</si>
  <si>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</si>
  <si>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</si>
  <si>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</si>
  <si>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</si>
  <si>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</si>
  <si>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</si>
  <si>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</si>
  <si>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</si>
  <si>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</si>
  <si>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</si>
  <si>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</si>
  <si>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</si>
  <si>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</si>
  <si>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</si>
  <si>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</si>
  <si>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</si>
  <si>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</si>
  <si>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</si>
  <si>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</si>
  <si>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</si>
  <si>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</si>
  <si>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</si>
  <si>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</si>
  <si>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</si>
  <si>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</si>
  <si>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</si>
  <si>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</si>
  <si>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</si>
  <si>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</si>
  <si>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</si>
  <si>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</si>
  <si>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</si>
  <si>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</si>
  <si>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</si>
  <si>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</si>
  <si>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</si>
  <si>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</si>
  <si>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</si>
  <si>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</si>
  <si>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</si>
  <si>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</si>
  <si>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</si>
  <si>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</si>
  <si>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</si>
  <si>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</si>
  <si>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</si>
  <si>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</si>
  <si>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</si>
  <si>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</si>
  <si>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</si>
  <si>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</si>
  <si>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</si>
  <si>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</si>
  <si>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</si>
  <si>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</si>
  <si>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</si>
  <si>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</si>
  <si>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</si>
  <si>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</si>
  <si>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</si>
  <si>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</si>
  <si>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</si>
  <si>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</si>
  <si>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</si>
  <si>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</si>
  <si>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</si>
  <si>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</si>
  <si>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</si>
  <si>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</si>
  <si>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</si>
  <si>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</si>
  <si>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</si>
  <si>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</si>
  <si>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</si>
  <si>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</si>
  <si>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</si>
  <si>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</si>
  <si>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</si>
  <si>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</si>
  <si>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</si>
  <si>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</si>
  <si>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</si>
  <si>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</si>
  <si>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</si>
  <si>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</si>
  <si>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</si>
  <si>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</si>
  <si>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</si>
  <si>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</si>
  <si>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</si>
  <si>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</si>
  <si>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</si>
  <si>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</si>
  <si>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</si>
  <si>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</si>
  <si>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</si>
  <si>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</si>
  <si>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</si>
  <si>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</si>
  <si>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</si>
  <si>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</si>
  <si>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</si>
  <si>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</si>
  <si>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</si>
  <si>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</si>
  <si>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</si>
  <si>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</si>
  <si>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</si>
  <si>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</si>
  <si>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</si>
  <si>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</si>
  <si>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</si>
  <si>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</si>
  <si>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</si>
  <si>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</si>
  <si>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</si>
  <si>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</si>
  <si>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</si>
  <si>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</si>
  <si>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</si>
  <si>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</si>
  <si>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</si>
  <si>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</si>
  <si>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</si>
  <si>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</si>
  <si>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</si>
  <si>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</si>
  <si>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</si>
  <si>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</si>
  <si>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</si>
  <si>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</si>
  <si>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</si>
  <si>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</si>
  <si>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</si>
  <si>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</si>
  <si>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</si>
  <si>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</si>
  <si>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</si>
  <si>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</si>
  <si>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</si>
  <si>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</si>
  <si>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</si>
  <si>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</si>
  <si>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</si>
  <si>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</si>
  <si>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</si>
  <si>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</si>
  <si>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</si>
  <si>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</si>
  <si>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</si>
  <si>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</si>
  <si>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</si>
  <si>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</si>
  <si>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</si>
  <si>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</si>
  <si>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</si>
  <si>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</si>
  <si>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</si>
  <si>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</si>
  <si>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</si>
  <si>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</si>
  <si>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</si>
  <si>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</si>
  <si>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</si>
  <si>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</si>
  <si>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</si>
  <si>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</si>
  <si>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</si>
  <si>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</si>
  <si>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</si>
  <si>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</si>
  <si>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</si>
  <si>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</si>
  <si>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</si>
  <si>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</si>
  <si>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</si>
  <si>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</si>
  <si>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</si>
  <si>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</si>
  <si>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</si>
  <si>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</si>
  <si>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</si>
  <si>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</si>
  <si>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</si>
  <si>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</si>
  <si>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</si>
  <si>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</si>
  <si>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</si>
  <si>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</si>
  <si>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</si>
  <si>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</si>
  <si>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</si>
  <si>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</si>
  <si>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</si>
  <si>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</si>
  <si>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</si>
  <si>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</si>
  <si>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</si>
  <si>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</si>
  <si>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</si>
  <si>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</si>
  <si>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</si>
  <si>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</si>
  <si>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</si>
  <si>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</si>
  <si>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</si>
  <si>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</si>
  <si>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</si>
  <si>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</si>
  <si>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</si>
  <si>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</si>
  <si>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</si>
  <si>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</si>
  <si>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</si>
  <si>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</si>
  <si>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</si>
  <si>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</si>
  <si>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</si>
  <si>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</si>
  <si>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</si>
  <si>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</si>
  <si>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</si>
  <si>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</si>
  <si>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</si>
  <si>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</si>
  <si>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</si>
  <si>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</si>
  <si>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</si>
  <si>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</si>
  <si>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</si>
  <si>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</si>
  <si>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</si>
  <si>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</si>
  <si>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</si>
  <si>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</si>
  <si>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</si>
  <si>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</si>
  <si>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</si>
  <si>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</si>
  <si>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</si>
  <si>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</si>
  <si>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</si>
  <si>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</si>
  <si>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</si>
  <si>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</si>
  <si>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</si>
  <si>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</si>
  <si>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</si>
  <si>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</si>
  <si>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</si>
  <si>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</si>
  <si>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</si>
  <si>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</si>
  <si>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</si>
  <si>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</si>
  <si>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</si>
  <si>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</si>
  <si>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</si>
  <si>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</si>
  <si>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</si>
  <si>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</si>
  <si>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</si>
  <si>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</si>
  <si>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</si>
  <si>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</si>
  <si>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</si>
  <si>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</si>
  <si>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</si>
  <si>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</si>
  <si>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</si>
  <si>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</si>
  <si>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</si>
  <si>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</si>
  <si>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</si>
  <si>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</si>
  <si>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</si>
  <si>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</si>
  <si>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</si>
  <si>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</si>
  <si>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</si>
  <si>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</si>
  <si>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</si>
  <si>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</si>
  <si>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</si>
  <si>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</si>
  <si>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</si>
  <si>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</si>
  <si>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</si>
  <si>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</si>
  <si>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</si>
  <si>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</si>
  <si>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</si>
  <si>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</si>
  <si>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</si>
  <si>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</si>
  <si>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</si>
  <si>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</si>
  <si>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</si>
  <si>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</si>
  <si>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</si>
  <si>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</si>
  <si>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</si>
  <si>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</si>
  <si>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</si>
  <si>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</si>
  <si>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</si>
  <si>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</si>
  <si>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</si>
  <si>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</si>
  <si>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</si>
  <si>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</si>
  <si>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</si>
  <si>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</si>
  <si>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</si>
  <si>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</si>
  <si>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</si>
  <si>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</si>
  <si>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</si>
  <si>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</si>
  <si>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</si>
  <si>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</si>
  <si>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</si>
  <si>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</si>
  <si>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</si>
  <si>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</si>
  <si>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</si>
  <si>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</si>
  <si>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</si>
  <si>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</si>
  <si>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</si>
  <si>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</si>
  <si>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</si>
  <si>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</si>
  <si>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</si>
  <si>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</si>
  <si>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</si>
  <si>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</si>
  <si>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</si>
  <si>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</si>
  <si>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</si>
  <si>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</si>
  <si>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</si>
  <si>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</si>
  <si>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</si>
  <si>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</si>
  <si>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</si>
  <si>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</si>
  <si>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</si>
  <si>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</si>
  <si>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</si>
  <si>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</si>
  <si>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</si>
  <si>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</si>
  <si>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</si>
  <si>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</si>
  <si>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</si>
  <si>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</si>
  <si>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</si>
  <si>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</si>
  <si>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</si>
  <si>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</si>
  <si>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</si>
  <si>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</si>
  <si>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</si>
  <si>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</si>
  <si>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</si>
  <si>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</si>
  <si>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</si>
  <si>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</si>
  <si>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</si>
  <si>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</si>
  <si>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</si>
  <si>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</si>
  <si>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</si>
  <si>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</si>
  <si>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</si>
  <si>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</si>
  <si>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</si>
  <si>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</si>
  <si>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</si>
  <si>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</si>
  <si>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</si>
  <si>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</si>
  <si>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</si>
  <si>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</si>
  <si>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</si>
  <si>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</si>
  <si>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</si>
  <si>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</si>
  <si>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</si>
  <si>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</si>
  <si>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</si>
  <si>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</si>
  <si>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</si>
  <si>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</si>
  <si>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</si>
  <si>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</si>
  <si>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</si>
  <si>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</si>
  <si>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</si>
  <si>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</si>
  <si>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</si>
  <si>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</si>
  <si>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</si>
  <si>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</si>
  <si>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</si>
  <si>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</si>
  <si>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</si>
  <si>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</si>
  <si>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</si>
  <si>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</si>
  <si>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</si>
  <si>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</si>
  <si>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</si>
  <si>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</si>
  <si>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</si>
  <si>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</si>
  <si>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</si>
  <si>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</si>
  <si>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</si>
  <si>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</si>
  <si>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</si>
  <si>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</si>
  <si>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</si>
  <si>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</si>
  <si>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</si>
  <si>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</si>
  <si>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</si>
  <si>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</si>
  <si>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</si>
  <si>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</si>
  <si>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</si>
  <si>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</si>
  <si>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</si>
  <si>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</si>
  <si>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</si>
  <si>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</si>
  <si>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</si>
  <si>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</si>
  <si>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</si>
  <si>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</si>
  <si>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</si>
  <si>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</si>
  <si>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</si>
  <si>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</si>
  <si>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</si>
  <si>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</si>
  <si>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</si>
  <si>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</si>
  <si>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</si>
  <si>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</si>
  <si>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</si>
  <si>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</si>
  <si>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</si>
  <si>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</si>
  <si>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</si>
  <si>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</si>
  <si>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</si>
  <si>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</si>
  <si>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</si>
  <si>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</si>
  <si>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</si>
  <si>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</si>
  <si>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</si>
  <si>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</si>
  <si>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</si>
  <si>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</si>
  <si>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</si>
  <si>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</si>
  <si>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</si>
  <si>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</si>
  <si>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</si>
  <si>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</si>
  <si>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</si>
  <si>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</si>
  <si>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</si>
  <si>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</si>
  <si>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</si>
  <si>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</si>
  <si>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</si>
  <si>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</si>
  <si>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</si>
  <si>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</si>
  <si>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</si>
  <si>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</si>
  <si>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</si>
  <si>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</si>
  <si>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</si>
  <si>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</si>
  <si>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</si>
  <si>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</si>
  <si>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</si>
  <si>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</si>
  <si>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</si>
  <si>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</si>
  <si>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</si>
  <si>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</si>
  <si>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</si>
  <si>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</si>
  <si>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</si>
  <si>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</si>
  <si>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</si>
  <si>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</si>
  <si>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</si>
  <si>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</si>
  <si>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</si>
  <si>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</si>
  <si>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</si>
  <si>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</si>
  <si>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</si>
  <si>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</si>
  <si>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</si>
  <si>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</si>
  <si>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</si>
  <si>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</si>
  <si>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</si>
  <si>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</si>
  <si>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</si>
  <si>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</si>
  <si>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</si>
  <si>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</si>
  <si>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</si>
  <si>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</si>
  <si>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</si>
  <si>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</si>
  <si>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</si>
  <si>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</si>
  <si>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</si>
  <si>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</si>
  <si>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</si>
  <si>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</si>
  <si>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</si>
  <si>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</si>
  <si>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</si>
  <si>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</si>
  <si>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</si>
  <si>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</si>
  <si>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</si>
  <si>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</si>
  <si>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</si>
  <si>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</si>
  <si>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NB Technologies GmbH</t>
  </si>
  <si>
    <t>33-340-9766</t>
  </si>
  <si>
    <t xml:space="preserve">Dun &amp; Bradstreet D-U-N-S® </t>
  </si>
  <si>
    <t>Astrid Dembny</t>
  </si>
  <si>
    <t>dembny@nb-technologies.de</t>
  </si>
  <si>
    <t>+49 421 2445810</t>
  </si>
  <si>
    <t>Mike Becker</t>
  </si>
  <si>
    <t>Managing Director</t>
  </si>
  <si>
    <t>becker@nb-technologies.de</t>
  </si>
  <si>
    <t>+49 421 2445811</t>
  </si>
  <si>
    <t>To the extent reported by downstream suppliers</t>
  </si>
  <si>
    <t>Documentation review</t>
  </si>
  <si>
    <t xml:space="preserve">Tin smelter "Luna Smelter, Ltd.", CID003387 located in Rwanda as identified by one downstream supplier.  The smelter is RMAP conformant and continues to meet all requirements of the RMI program. </t>
  </si>
  <si>
    <t>100%</t>
  </si>
  <si>
    <t>204100-00</t>
  </si>
  <si>
    <t>NB Semiplate Au 100</t>
  </si>
  <si>
    <t>204100-01</t>
  </si>
  <si>
    <t>NB Semiplate Au 100 TL</t>
  </si>
  <si>
    <t>204100-20</t>
  </si>
  <si>
    <t>AU 100 X Complex</t>
  </si>
  <si>
    <t>204200-00</t>
  </si>
  <si>
    <t>NB Semiplate Au 200</t>
  </si>
  <si>
    <t>202100-00</t>
  </si>
  <si>
    <t>NB Semiplate Sn 100</t>
  </si>
  <si>
    <t>202100-10</t>
  </si>
  <si>
    <t>Sn 100 Make up</t>
  </si>
  <si>
    <t>202100-20</t>
  </si>
  <si>
    <t>Sn 100 Tin Conc</t>
  </si>
  <si>
    <t>202150-00</t>
  </si>
  <si>
    <t>NB Semiplate Sn 150</t>
  </si>
  <si>
    <t>202150-10</t>
  </si>
  <si>
    <t>Sn 150 Replenisher</t>
  </si>
  <si>
    <t>202150-20</t>
  </si>
  <si>
    <t>Sn 150 Tin Conc</t>
  </si>
  <si>
    <t>202150-60</t>
  </si>
  <si>
    <t>Sn 150 Make up</t>
  </si>
  <si>
    <t>Gantung</t>
  </si>
  <si>
    <t>https://www.nb-technologies.de/cms/upload/information/SUPPLY_CHAIN_DUE_DILIGENCE_POLICY_OF__NB_Technologies_GmbH_1.1.pdf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</si>
</sst>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mbny@nb-technologies.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b-technologies.de/cms/upload/information/SUPPLY_CHAIN_DUE_DILIGENCE_POLICY_OF__NB_Technologies_GmbH_1.1.pdf" TargetMode="External"/><Relationship Id="rId4" Type="http://schemas.openxmlformats.org/officeDocument/2006/relationships/hyperlink" Target="mailto:becker@nb-technologies.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2D8448-C97A-4C7C-8D01-AC7FA0DE81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E679709-F876-45F6-9355-2B9B29AD779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5" zoomScalePageLayoutView="70" workbookViewId="0">
      <selection activeCell="AB3" sqref="AB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45536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15865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15892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04818D8-640C-40C9-BC42-5326CD10C3BE}"/>
    <hyperlink ref="D20" r:id="rId4" xr:uid="{E74FBCCF-B8EB-463D-B4B4-05952BCF9E1A}"/>
    <hyperlink ref="G77" r:id="rId5" xr:uid="{C157A7EB-E7BB-4994-AB6D-9B41FFFB5FA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7" zoomScaleNormal="100" zoomScalePageLayoutView="55" workbookViewId="0">
      <selection activeCell="E9" sqref="E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47</v>
      </c>
      <c r="D5" s="230"/>
      <c r="E5" s="182" t="s">
        <v>2415</v>
      </c>
      <c r="F5" s="182" t="s">
        <v>758</v>
      </c>
      <c r="G5" s="182" t="s">
        <v>13217</v>
      </c>
      <c r="H5" s="183">
        <v>0</v>
      </c>
      <c r="I5" s="184" t="s">
        <v>1746</v>
      </c>
      <c r="J5" s="184" t="s">
        <v>1725</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400</v>
      </c>
      <c r="X5" s="227">
        <f t="shared" ref="X5" si="0">IF(AND(C5="Smelter not listed",OR(LEN(D5)=0,LEN(E5)=0)),1,0)</f>
        <v>0</v>
      </c>
      <c r="AB5" s="228" t="str">
        <f t="shared" ref="AB5" si="1">B5&amp;C5</f>
        <v>TinAlpha</v>
      </c>
    </row>
    <row r="6" spans="1:34" s="227" customFormat="1" ht="20.100000000000001"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si="3">IF(AND(C6="Smelter not listed",OR(LEN(D6)=0,LEN(E6)=0)),1,0)</f>
        <v>0</v>
      </c>
      <c r="AB6" s="228" t="str">
        <f t="shared" ref="AB6:AB37" si="4">B6&amp;C6</f>
        <v>TinMalaysia Smelting Corporation (MSC)</v>
      </c>
    </row>
    <row r="7" spans="1:34" s="227" customFormat="1" ht="20.100000000000001" customHeight="1">
      <c r="A7" s="262"/>
      <c r="B7" s="182" t="s">
        <v>1120</v>
      </c>
      <c r="C7" s="186" t="s">
        <v>1024</v>
      </c>
      <c r="D7" s="230"/>
      <c r="E7" s="182" t="s">
        <v>870</v>
      </c>
      <c r="F7" s="182" t="s">
        <v>768</v>
      </c>
      <c r="G7" s="182" t="s">
        <v>13217</v>
      </c>
      <c r="H7" s="183">
        <v>0</v>
      </c>
      <c r="I7" s="184" t="s">
        <v>1771</v>
      </c>
      <c r="J7" s="184" t="s">
        <v>9093</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487</v>
      </c>
      <c r="X7" s="227">
        <f t="shared" si="3"/>
        <v>0</v>
      </c>
      <c r="AB7" s="228" t="str">
        <f t="shared" si="4"/>
        <v>TinMinsur</v>
      </c>
    </row>
    <row r="8" spans="1:34" s="227" customFormat="1" ht="20.100000000000001" customHeight="1">
      <c r="A8" s="262"/>
      <c r="B8" s="182" t="s">
        <v>1120</v>
      </c>
      <c r="C8" s="186" t="s">
        <v>805</v>
      </c>
      <c r="D8" s="230"/>
      <c r="E8" s="182" t="s">
        <v>872</v>
      </c>
      <c r="F8" s="182" t="s">
        <v>761</v>
      </c>
      <c r="G8" s="182" t="s">
        <v>13217</v>
      </c>
      <c r="H8" s="183">
        <v>0</v>
      </c>
      <c r="I8" s="184" t="s">
        <v>1757</v>
      </c>
      <c r="J8" s="184" t="s">
        <v>9479</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si="3"/>
        <v>0</v>
      </c>
      <c r="AB8" s="228" t="str">
        <f t="shared" si="4"/>
        <v>TinFenix Metals</v>
      </c>
    </row>
    <row r="9" spans="1:34" s="227" customFormat="1" ht="20.100000000000001" customHeight="1">
      <c r="A9" s="262"/>
      <c r="B9" s="182" t="s">
        <v>1120</v>
      </c>
      <c r="C9" s="186" t="s">
        <v>13780</v>
      </c>
      <c r="D9" s="230"/>
      <c r="E9" s="182" t="s">
        <v>2413</v>
      </c>
      <c r="F9" s="182" t="s">
        <v>772</v>
      </c>
      <c r="G9" s="182" t="s">
        <v>13217</v>
      </c>
      <c r="H9" s="183">
        <v>0</v>
      </c>
      <c r="I9" s="184" t="s">
        <v>1755</v>
      </c>
      <c r="J9" s="184" t="s">
        <v>1755</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c r="B10" s="182" t="s">
        <v>1120</v>
      </c>
      <c r="C10" s="186" t="s">
        <v>12408</v>
      </c>
      <c r="D10" s="230"/>
      <c r="E10" s="182" t="s">
        <v>1086</v>
      </c>
      <c r="F10" s="182" t="s">
        <v>767</v>
      </c>
      <c r="G10" s="182" t="s">
        <v>13217</v>
      </c>
      <c r="H10" s="183">
        <v>0</v>
      </c>
      <c r="I10" s="184" t="s">
        <v>1769</v>
      </c>
      <c r="J10" s="184" t="s">
        <v>1666</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si="3"/>
        <v>0</v>
      </c>
      <c r="AB10" s="228" t="str">
        <f t="shared" si="4"/>
        <v>TinMineracao Taboca S.A.</v>
      </c>
    </row>
    <row r="11" spans="1:34" s="227" customFormat="1" ht="20.100000000000001" customHeight="1">
      <c r="A11" s="262"/>
      <c r="B11" s="182" t="s">
        <v>1120</v>
      </c>
      <c r="C11" s="186" t="s">
        <v>15436</v>
      </c>
      <c r="D11" s="230"/>
      <c r="E11" s="182" t="s">
        <v>1090</v>
      </c>
      <c r="F11" s="182" t="s">
        <v>782</v>
      </c>
      <c r="G11" s="182" t="s">
        <v>13217</v>
      </c>
      <c r="H11" s="183">
        <v>0</v>
      </c>
      <c r="I11" s="184" t="s">
        <v>2429</v>
      </c>
      <c r="J11" s="184" t="s">
        <v>13605</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550</v>
      </c>
      <c r="X11" s="227">
        <f t="shared" si="3"/>
        <v>0</v>
      </c>
      <c r="AB11" s="228" t="str">
        <f t="shared" si="4"/>
        <v>TinTin Smelting Branch of Yunnan Tin Co., Ltd.</v>
      </c>
    </row>
    <row r="12" spans="1:34" s="227" customFormat="1" ht="20.100000000000001" customHeight="1">
      <c r="A12" s="262"/>
      <c r="B12" s="182" t="s">
        <v>1120</v>
      </c>
      <c r="C12" s="186" t="s">
        <v>15067</v>
      </c>
      <c r="D12" s="230"/>
      <c r="E12" s="182" t="s">
        <v>1086</v>
      </c>
      <c r="F12" s="182" t="s">
        <v>15068</v>
      </c>
      <c r="G12" s="182" t="s">
        <v>13217</v>
      </c>
      <c r="H12" s="183">
        <v>0</v>
      </c>
      <c r="I12" s="184" t="s">
        <v>15110</v>
      </c>
      <c r="J12" s="184" t="s">
        <v>1666</v>
      </c>
      <c r="K12" s="224"/>
      <c r="L12" s="224"/>
      <c r="M12" s="224"/>
      <c r="N12" s="224"/>
      <c r="O12" s="224"/>
      <c r="P12" s="185"/>
      <c r="Q12" s="225"/>
      <c r="R12" s="182" t="str">
        <f ca="1">IF(ISERROR($V12),"",OFFSET('Smelter Look-up'!$C$4,$V12-4,0)&amp;"")</f>
        <v>Fabrica Auricchio Industria e Comercio Ltda.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441</v>
      </c>
      <c r="X12" s="227">
        <f t="shared" si="3"/>
        <v>0</v>
      </c>
      <c r="AB12" s="228" t="str">
        <f t="shared" si="4"/>
        <v>TinFabrica Auricchio Industria e Comercio Ltda.</v>
      </c>
    </row>
    <row r="13" spans="1:34" s="227" customFormat="1" ht="20.100000000000001" customHeight="1">
      <c r="A13" s="262"/>
      <c r="B13" s="182" t="s">
        <v>1120</v>
      </c>
      <c r="C13" s="186" t="s">
        <v>2513</v>
      </c>
      <c r="D13" s="230"/>
      <c r="E13" s="182" t="s">
        <v>1086</v>
      </c>
      <c r="F13" s="182" t="s">
        <v>2514</v>
      </c>
      <c r="G13" s="182" t="s">
        <v>13217</v>
      </c>
      <c r="H13" s="183">
        <v>0</v>
      </c>
      <c r="I13" s="184" t="s">
        <v>2522</v>
      </c>
      <c r="J13" s="184" t="s">
        <v>1666</v>
      </c>
      <c r="K13" s="224"/>
      <c r="L13" s="224"/>
      <c r="M13" s="224"/>
      <c r="N13" s="224"/>
      <c r="O13" s="224"/>
      <c r="P13" s="185"/>
      <c r="Q13" s="225"/>
      <c r="R13" s="182" t="str">
        <f ca="1">IF(ISERROR($V13),"",OFFSET('Smelter Look-up'!$C$4,$V13-4,0)&amp;"")</f>
        <v>Super Ligas</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543</v>
      </c>
      <c r="X13" s="227">
        <f t="shared" si="3"/>
        <v>0</v>
      </c>
      <c r="AB13" s="228" t="str">
        <f t="shared" si="4"/>
        <v>TinSuper Ligas</v>
      </c>
    </row>
    <row r="14" spans="1:34" s="227" customFormat="1" ht="20.100000000000001" customHeight="1">
      <c r="A14" s="262"/>
      <c r="B14" s="182" t="s">
        <v>1120</v>
      </c>
      <c r="C14" s="186" t="s">
        <v>2511</v>
      </c>
      <c r="D14" s="230"/>
      <c r="E14" s="182" t="s">
        <v>1090</v>
      </c>
      <c r="F14" s="182" t="s">
        <v>2512</v>
      </c>
      <c r="G14" s="182" t="s">
        <v>13217</v>
      </c>
      <c r="H14" s="183">
        <v>0</v>
      </c>
      <c r="I14" s="184" t="s">
        <v>1810</v>
      </c>
      <c r="J14" s="184" t="s">
        <v>13601</v>
      </c>
      <c r="K14" s="224"/>
      <c r="L14" s="224"/>
      <c r="M14" s="224"/>
      <c r="N14" s="224"/>
      <c r="O14" s="224"/>
      <c r="P14" s="185"/>
      <c r="Q14" s="225"/>
      <c r="R14" s="182" t="str">
        <f ca="1">IF(ISERROR($V14),"",OFFSET('Smelter Look-up'!$C$4,$V14-4,0)&amp;"")</f>
        <v>Guangdong Hanhe Non-Ferrous Metal Co., Ltd.</v>
      </c>
      <c r="S14" s="181" t="str">
        <f t="shared" ca="1" si="2"/>
        <v>CN</v>
      </c>
      <c r="T14" s="181" t="str">
        <f ca="1">IF(B14="","",IF(ISERROR(MATCH($J14,SorP!$B$1:$B$6226,0)),"",INDIRECT("'SorP'!$A$"&amp;MATCH($S14&amp;$J14,SorP!C:C,0))))</f>
        <v>CN-GD</v>
      </c>
      <c r="U14" s="201"/>
      <c r="V14" s="226">
        <f>IF(C14="",NA(),IF(OR(C14="Smelter not listed",C14="Smelter not yet identified"),MATCH($B14&amp;$D14,'Smelter Look-up'!$J:$J,0),MATCH($B14&amp;$C14,'Smelter Look-up'!$J:$J,0)))</f>
        <v>455</v>
      </c>
      <c r="X14" s="227">
        <f t="shared" si="3"/>
        <v>0</v>
      </c>
      <c r="AB14" s="228" t="str">
        <f t="shared" si="4"/>
        <v>TinGuangdong Hanhe Non-Ferrous Metal Co., Ltd.</v>
      </c>
    </row>
    <row r="15" spans="1:34" s="227" customFormat="1" ht="20.100000000000001" customHeight="1">
      <c r="A15" s="262"/>
      <c r="B15" s="182" t="s">
        <v>1120</v>
      </c>
      <c r="C15" s="186" t="s">
        <v>2318</v>
      </c>
      <c r="D15" s="230"/>
      <c r="E15" s="182" t="s">
        <v>1090</v>
      </c>
      <c r="F15" s="182" t="s">
        <v>2261</v>
      </c>
      <c r="G15" s="182" t="s">
        <v>13217</v>
      </c>
      <c r="H15" s="183">
        <v>0</v>
      </c>
      <c r="I15" s="184" t="s">
        <v>1760</v>
      </c>
      <c r="J15" s="184" t="s">
        <v>13600</v>
      </c>
      <c r="K15" s="224"/>
      <c r="L15" s="224"/>
      <c r="M15" s="224"/>
      <c r="N15" s="224"/>
      <c r="O15" s="224"/>
      <c r="P15" s="185"/>
      <c r="Q15" s="225"/>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411</v>
      </c>
      <c r="X15" s="227">
        <f t="shared" si="3"/>
        <v>0</v>
      </c>
      <c r="AB15" s="228" t="str">
        <f t="shared" si="4"/>
        <v>TinChenzhou Yunxiang Mining and Metallurgy Co., Ltd.</v>
      </c>
    </row>
    <row r="16" spans="1:34" s="227" customFormat="1" ht="20.100000000000001" customHeight="1">
      <c r="A16" s="262"/>
      <c r="B16" s="182" t="s">
        <v>1120</v>
      </c>
      <c r="C16" s="186" t="s">
        <v>896</v>
      </c>
      <c r="D16" s="230"/>
      <c r="E16" s="182" t="s">
        <v>1098</v>
      </c>
      <c r="F16" s="182" t="s">
        <v>1398</v>
      </c>
      <c r="G16" s="182" t="s">
        <v>13217</v>
      </c>
      <c r="H16" s="183">
        <v>0</v>
      </c>
      <c r="I16" s="184" t="s">
        <v>1567</v>
      </c>
      <c r="J16" s="184" t="s">
        <v>1568</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429</v>
      </c>
      <c r="X16" s="227">
        <f t="shared" si="3"/>
        <v>0</v>
      </c>
      <c r="AB16" s="228" t="str">
        <f t="shared" si="4"/>
        <v>TinDowa</v>
      </c>
    </row>
    <row r="17" spans="1:28" s="227" customFormat="1" ht="20.100000000000001" customHeight="1">
      <c r="A17" s="262"/>
      <c r="B17" s="182" t="s">
        <v>1120</v>
      </c>
      <c r="C17" s="186" t="s">
        <v>1153</v>
      </c>
      <c r="D17" s="230"/>
      <c r="E17" s="182" t="s">
        <v>1098</v>
      </c>
      <c r="F17" s="182" t="s">
        <v>769</v>
      </c>
      <c r="G17" s="182" t="s">
        <v>13217</v>
      </c>
      <c r="H17" s="183">
        <v>0</v>
      </c>
      <c r="I17" s="184" t="s">
        <v>15828</v>
      </c>
      <c r="J17" s="184" t="s">
        <v>1544</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488</v>
      </c>
      <c r="X17" s="227">
        <f t="shared" si="3"/>
        <v>0</v>
      </c>
      <c r="AB17" s="228" t="str">
        <f t="shared" si="4"/>
        <v>TinMitsubishi Materials Corporation</v>
      </c>
    </row>
    <row r="18" spans="1:28" s="227" customFormat="1" ht="20.100000000000001" customHeight="1">
      <c r="A18" s="181"/>
      <c r="B18" s="182" t="s">
        <v>1120</v>
      </c>
      <c r="C18" s="186" t="s">
        <v>1021</v>
      </c>
      <c r="D18" s="230"/>
      <c r="E18" s="182" t="s">
        <v>878</v>
      </c>
      <c r="F18" s="182" t="s">
        <v>779</v>
      </c>
      <c r="G18" s="182" t="s">
        <v>13217</v>
      </c>
      <c r="H18" s="183">
        <v>0</v>
      </c>
      <c r="I18" s="184" t="s">
        <v>1781</v>
      </c>
      <c r="J18" s="184" t="s">
        <v>1782</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547</v>
      </c>
      <c r="X18" s="227">
        <f t="shared" si="3"/>
        <v>0</v>
      </c>
      <c r="AB18" s="228" t="str">
        <f t="shared" si="4"/>
        <v>TinThaisarco</v>
      </c>
    </row>
    <row r="19" spans="1:28" s="227" customFormat="1" ht="20.25">
      <c r="A19" s="181"/>
      <c r="B19" s="182" t="s">
        <v>1120</v>
      </c>
      <c r="C19" s="186" t="s">
        <v>48</v>
      </c>
      <c r="D19" s="230"/>
      <c r="E19" s="182" t="s">
        <v>1086</v>
      </c>
      <c r="F19" s="182" t="s">
        <v>780</v>
      </c>
      <c r="G19" s="182" t="s">
        <v>13217</v>
      </c>
      <c r="H19" s="183">
        <v>0</v>
      </c>
      <c r="I19" s="184" t="s">
        <v>1752</v>
      </c>
      <c r="J19" s="184" t="s">
        <v>1756</v>
      </c>
      <c r="K19" s="224"/>
      <c r="L19" s="224"/>
      <c r="M19" s="224"/>
      <c r="N19" s="224"/>
      <c r="O19" s="224"/>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557</v>
      </c>
      <c r="X19" s="227">
        <f t="shared" si="3"/>
        <v>0</v>
      </c>
      <c r="AB19" s="228" t="str">
        <f t="shared" si="4"/>
        <v>TinWhite Solder Metalurgia e Mineração Ltda.</v>
      </c>
    </row>
    <row r="20" spans="1:28" s="227" customFormat="1" ht="38.25">
      <c r="A20" s="181"/>
      <c r="B20" s="182" t="s">
        <v>1120</v>
      </c>
      <c r="C20" s="186" t="s">
        <v>832</v>
      </c>
      <c r="D20" s="230"/>
      <c r="E20" s="182" t="s">
        <v>2413</v>
      </c>
      <c r="F20" s="182" t="s">
        <v>759</v>
      </c>
      <c r="G20" s="182" t="s">
        <v>13217</v>
      </c>
      <c r="H20" s="183">
        <v>0</v>
      </c>
      <c r="I20" s="184" t="s">
        <v>1755</v>
      </c>
      <c r="J20" s="184" t="s">
        <v>1755</v>
      </c>
      <c r="K20" s="224"/>
      <c r="L20" s="224"/>
      <c r="M20" s="224"/>
      <c r="N20" s="224"/>
      <c r="O20" s="224"/>
      <c r="P20" s="185"/>
      <c r="Q20" s="225"/>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433</v>
      </c>
      <c r="X20" s="227">
        <f t="shared" si="3"/>
        <v>0</v>
      </c>
      <c r="AB20" s="228" t="str">
        <f t="shared" si="4"/>
        <v>TinEM Vinto</v>
      </c>
    </row>
    <row r="21" spans="1:28" s="227" customFormat="1" ht="20.25">
      <c r="A21" s="181"/>
      <c r="B21" s="182" t="s">
        <v>1120</v>
      </c>
      <c r="C21" s="186" t="s">
        <v>2128</v>
      </c>
      <c r="D21" s="230"/>
      <c r="E21" s="182" t="s">
        <v>1090</v>
      </c>
      <c r="F21" s="182" t="s">
        <v>762</v>
      </c>
      <c r="G21" s="182" t="s">
        <v>13217</v>
      </c>
      <c r="H21" s="183">
        <v>0</v>
      </c>
      <c r="I21" s="184" t="s">
        <v>2429</v>
      </c>
      <c r="J21" s="184" t="s">
        <v>13605</v>
      </c>
      <c r="K21" s="224"/>
      <c r="L21" s="224"/>
      <c r="M21" s="224"/>
      <c r="N21" s="224"/>
      <c r="O21" s="224"/>
      <c r="P21" s="185"/>
      <c r="Q21" s="225"/>
      <c r="R21" s="182" t="str">
        <f ca="1">IF(ISERROR($V21),"",OFFSET('Smelter Look-up'!$C$4,$V21-4,0)&amp;"")</f>
        <v>Gejiu Non-Ferrous Metal Processing Co., Ltd.</v>
      </c>
      <c r="S21" s="181" t="str">
        <f t="shared" ca="1" si="2"/>
        <v>CN</v>
      </c>
      <c r="T21" s="181" t="str">
        <f ca="1">IF(B21="","",IF(ISERROR(MATCH($J21,SorP!$B$1:$B$6226,0)),"",INDIRECT("'SorP'!$A$"&amp;MATCH($S21&amp;$J21,SorP!C:C,0))))</f>
        <v>CN-YN</v>
      </c>
      <c r="U21" s="201"/>
      <c r="V21" s="226">
        <f>IF(C21="",NA(),IF(OR(C21="Smelter not listed",C21="Smelter not yet identified"),MATCH($B21&amp;$D21,'Smelter Look-up'!$J:$J,0),MATCH($B21&amp;$C21,'Smelter Look-up'!$J:$J,0)))</f>
        <v>448</v>
      </c>
      <c r="X21" s="227">
        <f t="shared" si="3"/>
        <v>0</v>
      </c>
      <c r="AB21" s="228" t="str">
        <f t="shared" si="4"/>
        <v>TinGejiu Non-Ferrous Metal Processing Co., Ltd.</v>
      </c>
    </row>
    <row r="22" spans="1:28" s="227" customFormat="1" ht="25.5">
      <c r="A22" s="181"/>
      <c r="B22" s="182" t="s">
        <v>1120</v>
      </c>
      <c r="C22" s="186" t="s">
        <v>2133</v>
      </c>
      <c r="D22" s="230"/>
      <c r="E22" s="182" t="s">
        <v>2415</v>
      </c>
      <c r="F22" s="182" t="s">
        <v>1767</v>
      </c>
      <c r="G22" s="182" t="s">
        <v>13217</v>
      </c>
      <c r="H22" s="183">
        <v>0</v>
      </c>
      <c r="I22" s="184" t="s">
        <v>1768</v>
      </c>
      <c r="J22" s="184" t="s">
        <v>1627</v>
      </c>
      <c r="K22" s="224"/>
      <c r="L22" s="224"/>
      <c r="M22" s="224"/>
      <c r="N22" s="224"/>
      <c r="O22" s="224"/>
      <c r="P22" s="185"/>
      <c r="Q22" s="225"/>
      <c r="R22" s="182" t="str">
        <f ca="1">IF(ISERROR($V22),"",OFFSET('Smelter Look-up'!$C$4,$V22-4,0)&amp;"")</f>
        <v>Metallic Resources, Inc.</v>
      </c>
      <c r="S22" s="181" t="str">
        <f t="shared" ca="1" si="2"/>
        <v>US</v>
      </c>
      <c r="T22" s="181" t="str">
        <f ca="1">IF(B22="","",IF(ISERROR(MATCH($J22,SorP!$B$1:$B$6226,0)),"",INDIRECT("'SorP'!$A$"&amp;MATCH($S22&amp;$J22,SorP!C:C,0))))</f>
        <v>US-OH</v>
      </c>
      <c r="U22" s="201"/>
      <c r="V22" s="226">
        <f>IF(C22="",NA(),IF(OR(C22="Smelter not listed",C22="Smelter not yet identified"),MATCH($B22&amp;$D22,'Smelter Look-up'!$J:$J,0),MATCH($B22&amp;$C22,'Smelter Look-up'!$J:$J,0)))</f>
        <v>479</v>
      </c>
      <c r="X22" s="227">
        <f t="shared" si="3"/>
        <v>0</v>
      </c>
      <c r="AB22" s="228" t="str">
        <f t="shared" si="4"/>
        <v>TinMetallic Resources, Inc.</v>
      </c>
    </row>
    <row r="23" spans="1:28" s="227" customFormat="1" ht="20.25">
      <c r="A23" s="181"/>
      <c r="B23" s="182" t="s">
        <v>1120</v>
      </c>
      <c r="C23" s="186" t="s">
        <v>13158</v>
      </c>
      <c r="D23" s="230"/>
      <c r="E23" s="182" t="s">
        <v>1090</v>
      </c>
      <c r="F23" s="182" t="s">
        <v>1774</v>
      </c>
      <c r="G23" s="182" t="s">
        <v>13217</v>
      </c>
      <c r="H23" s="183">
        <v>0</v>
      </c>
      <c r="I23" s="184" t="s">
        <v>1759</v>
      </c>
      <c r="J23" s="184" t="s">
        <v>13596</v>
      </c>
      <c r="K23" s="224"/>
      <c r="L23" s="224"/>
      <c r="M23" s="224"/>
      <c r="N23" s="224"/>
      <c r="O23" s="224"/>
      <c r="P23" s="185"/>
      <c r="Q23" s="225"/>
      <c r="R23" s="182" t="str">
        <f ca="1">IF(ISERROR($V23),"",OFFSET('Smelter Look-up'!$C$4,$V23-4,0)&amp;"")</f>
        <v>Jiangxi New Nanshan Technology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464</v>
      </c>
      <c r="X23" s="227">
        <f t="shared" si="3"/>
        <v>0</v>
      </c>
      <c r="AB23" s="228" t="str">
        <f t="shared" si="4"/>
        <v>TinJiangxi New Nanshan Technology Ltd.</v>
      </c>
    </row>
    <row r="24" spans="1:28" s="227" customFormat="1" ht="25.5">
      <c r="A24" s="181"/>
      <c r="B24" s="182" t="s">
        <v>1120</v>
      </c>
      <c r="C24" s="186" t="s">
        <v>2150</v>
      </c>
      <c r="D24" s="230"/>
      <c r="E24" s="182" t="s">
        <v>1090</v>
      </c>
      <c r="F24" s="182" t="s">
        <v>781</v>
      </c>
      <c r="G24" s="182" t="s">
        <v>13217</v>
      </c>
      <c r="H24" s="183">
        <v>0</v>
      </c>
      <c r="I24" s="184" t="s">
        <v>2429</v>
      </c>
      <c r="J24" s="184" t="s">
        <v>13605</v>
      </c>
      <c r="K24" s="224"/>
      <c r="L24" s="224"/>
      <c r="M24" s="224"/>
      <c r="N24" s="224"/>
      <c r="O24" s="224"/>
      <c r="P24" s="185"/>
      <c r="Q24" s="225"/>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565</v>
      </c>
      <c r="X24" s="227">
        <f t="shared" si="3"/>
        <v>0</v>
      </c>
      <c r="AB24" s="228" t="str">
        <f t="shared" si="4"/>
        <v>TinYunnan Chengfeng Non-ferrous Metals Co., Ltd.</v>
      </c>
    </row>
    <row r="25" spans="1:28" s="227" customFormat="1" ht="25.5">
      <c r="A25" s="181"/>
      <c r="B25" s="182" t="s">
        <v>1120</v>
      </c>
      <c r="C25" s="186" t="s">
        <v>1315</v>
      </c>
      <c r="D25" s="230"/>
      <c r="E25" s="182" t="s">
        <v>1090</v>
      </c>
      <c r="F25" s="182" t="s">
        <v>765</v>
      </c>
      <c r="G25" s="182" t="s">
        <v>13217</v>
      </c>
      <c r="H25" s="183">
        <v>0</v>
      </c>
      <c r="I25" s="184" t="s">
        <v>1761</v>
      </c>
      <c r="J25" s="184" t="s">
        <v>13580</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IF(C25="",NA(),IF(OR(C25="Smelter not listed",C25="Smelter not yet identified"),MATCH($B25&amp;$D25,'Smelter Look-up'!$J:$J,0),MATCH($B25&amp;$C25,'Smelter Look-up'!$J:$J,0)))</f>
        <v>414</v>
      </c>
      <c r="X25" s="227">
        <f t="shared" si="3"/>
        <v>0</v>
      </c>
      <c r="AB25" s="228" t="str">
        <f t="shared" si="4"/>
        <v>TinChina Tin Group Co., Ltd.</v>
      </c>
    </row>
    <row r="26" spans="1:28" s="227" customFormat="1" ht="20.25">
      <c r="A26" s="181"/>
      <c r="B26" s="182" t="s">
        <v>1120</v>
      </c>
      <c r="C26" s="186" t="s">
        <v>770</v>
      </c>
      <c r="D26" s="230"/>
      <c r="E26" s="182" t="s">
        <v>878</v>
      </c>
      <c r="F26" s="182" t="s">
        <v>771</v>
      </c>
      <c r="G26" s="182" t="s">
        <v>13217</v>
      </c>
      <c r="H26" s="183">
        <v>0</v>
      </c>
      <c r="I26" s="184" t="s">
        <v>2323</v>
      </c>
      <c r="J26" s="184" t="s">
        <v>11003</v>
      </c>
      <c r="K26" s="224"/>
      <c r="L26" s="224"/>
      <c r="M26" s="224"/>
      <c r="N26" s="224"/>
      <c r="O26" s="224"/>
      <c r="P26" s="185"/>
      <c r="Q26" s="225"/>
      <c r="R26" s="182" t="str">
        <f ca="1">IF(ISERROR($V26),"",OFFSET('Smelter Look-up'!$C$4,$V26-4,0)&amp;"")</f>
        <v>O.M. Manufacturing (Thailand) Co., Ltd.</v>
      </c>
      <c r="S26" s="181" t="str">
        <f t="shared" ca="1" si="2"/>
        <v>TH</v>
      </c>
      <c r="T26" s="181" t="str">
        <f ca="1">IF(B26="","",IF(ISERROR(MATCH($J26,SorP!$B$1:$B$6226,0)),"",INDIRECT("'SorP'!$A$"&amp;MATCH($S26&amp;$J26,SorP!C:C,0))))</f>
        <v>TH-20</v>
      </c>
      <c r="U26" s="201"/>
      <c r="V26" s="226">
        <f>IF(C26="",NA(),IF(OR(C26="Smelter not listed",C26="Smelter not yet identified"),MATCH($B26&amp;$D26,'Smelter Look-up'!$J:$J,0),MATCH($B26&amp;$C26,'Smelter Look-up'!$J:$J,0)))</f>
        <v>496</v>
      </c>
      <c r="X26" s="227">
        <f t="shared" si="3"/>
        <v>0</v>
      </c>
      <c r="AB26" s="228" t="str">
        <f t="shared" si="4"/>
        <v>TinO.M. Manufacturing (Thailand) Co., Ltd.</v>
      </c>
    </row>
    <row r="27" spans="1:28" s="227" customFormat="1" ht="25.5">
      <c r="A27" s="181"/>
      <c r="B27" s="182" t="s">
        <v>1120</v>
      </c>
      <c r="C27" s="186" t="s">
        <v>777</v>
      </c>
      <c r="D27" s="230"/>
      <c r="E27" s="182" t="s">
        <v>2414</v>
      </c>
      <c r="F27" s="182" t="s">
        <v>778</v>
      </c>
      <c r="G27" s="182" t="s">
        <v>13217</v>
      </c>
      <c r="H27" s="183">
        <v>0</v>
      </c>
      <c r="I27" s="184" t="s">
        <v>13804</v>
      </c>
      <c r="J27" s="184" t="s">
        <v>1691</v>
      </c>
      <c r="K27" s="224"/>
      <c r="L27" s="224"/>
      <c r="M27" s="224"/>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541</v>
      </c>
      <c r="X27" s="227">
        <f t="shared" si="3"/>
        <v>0</v>
      </c>
      <c r="AB27" s="228" t="str">
        <f t="shared" si="4"/>
        <v>TinRui Da Hung</v>
      </c>
    </row>
    <row r="28" spans="1:28" s="227" customFormat="1" ht="20.25">
      <c r="A28" s="181"/>
      <c r="B28" s="182" t="s">
        <v>1120</v>
      </c>
      <c r="C28" s="186" t="s">
        <v>1389</v>
      </c>
      <c r="D28" s="230"/>
      <c r="E28" s="182" t="s">
        <v>871</v>
      </c>
      <c r="F28" s="182" t="s">
        <v>1390</v>
      </c>
      <c r="G28" s="182" t="s">
        <v>13217</v>
      </c>
      <c r="H28" s="183">
        <v>0</v>
      </c>
      <c r="I28" s="184" t="s">
        <v>12919</v>
      </c>
      <c r="J28" s="184" t="s">
        <v>9429</v>
      </c>
      <c r="K28" s="224"/>
      <c r="L28" s="224"/>
      <c r="M28" s="224"/>
      <c r="N28" s="224"/>
      <c r="O28" s="224"/>
      <c r="P28" s="185"/>
      <c r="Q28" s="225"/>
      <c r="R28" s="182" t="str">
        <f ca="1">IF(ISERROR($V28),"",OFFSET('Smelter Look-up'!$C$4,$V28-4,0)&amp;"")</f>
        <v>O.M. Manufacturing Philippines, Inc.</v>
      </c>
      <c r="S28" s="181" t="str">
        <f t="shared" ca="1" si="2"/>
        <v>PH</v>
      </c>
      <c r="T28" s="181" t="str">
        <f ca="1">IF(B28="","",IF(ISERROR(MATCH($J28,SorP!$B$1:$B$6226,0)),"",INDIRECT("'SorP'!$A$"&amp;MATCH($S28&amp;$J28,SorP!C:C,0))))</f>
        <v>PH-CAV</v>
      </c>
      <c r="U28" s="201"/>
      <c r="V28" s="226">
        <f>IF(C28="",NA(),IF(OR(C28="Smelter not listed",C28="Smelter not yet identified"),MATCH($B28&amp;$D28,'Smelter Look-up'!$J:$J,0),MATCH($B28&amp;$C28,'Smelter Look-up'!$J:$J,0)))</f>
        <v>497</v>
      </c>
      <c r="X28" s="227">
        <f t="shared" si="3"/>
        <v>0</v>
      </c>
      <c r="AB28" s="228" t="str">
        <f t="shared" si="4"/>
        <v>TinO.M. Manufacturing Philippines, Inc.</v>
      </c>
    </row>
    <row r="29" spans="1:28" s="227" customFormat="1" ht="20.25">
      <c r="A29" s="181"/>
      <c r="B29" s="182" t="s">
        <v>1120</v>
      </c>
      <c r="C29" s="186" t="s">
        <v>15496</v>
      </c>
      <c r="D29" s="230"/>
      <c r="E29" s="182" t="s">
        <v>1085</v>
      </c>
      <c r="F29" s="182" t="s">
        <v>1801</v>
      </c>
      <c r="G29" s="182" t="s">
        <v>13217</v>
      </c>
      <c r="H29" s="183">
        <v>0</v>
      </c>
      <c r="I29" s="184" t="s">
        <v>1802</v>
      </c>
      <c r="J29" s="184" t="s">
        <v>3135</v>
      </c>
      <c r="K29" s="224"/>
      <c r="L29" s="224"/>
      <c r="M29" s="224"/>
      <c r="N29" s="224"/>
      <c r="O29" s="224"/>
      <c r="P29" s="185"/>
      <c r="Q29" s="225"/>
      <c r="R29" s="182" t="str">
        <f ca="1">IF(ISERROR($V29),"",OFFSET('Smelter Look-up'!$C$4,$V29-4,0)&amp;"")</f>
        <v>Aurubis Beerse</v>
      </c>
      <c r="S29" s="181" t="str">
        <f t="shared" ca="1" si="2"/>
        <v>BE</v>
      </c>
      <c r="T29" s="181" t="str">
        <f ca="1">IF(B29="","",IF(ISERROR(MATCH($J29,SorP!$B$1:$B$6226,0)),"",INDIRECT("'SorP'!$A$"&amp;MATCH($S29&amp;$J29,SorP!C:C,0))))</f>
        <v>BE-VAN</v>
      </c>
      <c r="U29" s="201"/>
      <c r="V29" s="226">
        <f>IF(C29="",NA(),IF(OR(C29="Smelter not listed",C29="Smelter not yet identified"),MATCH($B29&amp;$D29,'Smelter Look-up'!$J:$J,0),MATCH($B29&amp;$C29,'Smelter Look-up'!$J:$J,0)))</f>
        <v>405</v>
      </c>
      <c r="X29" s="227">
        <f t="shared" si="3"/>
        <v>0</v>
      </c>
      <c r="AB29" s="228" t="str">
        <f t="shared" si="4"/>
        <v>TinAurubis Beerse</v>
      </c>
    </row>
    <row r="30" spans="1:28" s="227" customFormat="1" ht="20.25">
      <c r="A30" s="181"/>
      <c r="B30" s="182" t="s">
        <v>1120</v>
      </c>
      <c r="C30" s="186" t="s">
        <v>15497</v>
      </c>
      <c r="D30" s="230"/>
      <c r="E30" s="182" t="s">
        <v>1092</v>
      </c>
      <c r="F30" s="182" t="s">
        <v>1803</v>
      </c>
      <c r="G30" s="182" t="s">
        <v>13217</v>
      </c>
      <c r="H30" s="183">
        <v>0</v>
      </c>
      <c r="I30" s="184" t="s">
        <v>1804</v>
      </c>
      <c r="J30" s="184" t="s">
        <v>12390</v>
      </c>
      <c r="K30" s="224"/>
      <c r="L30" s="224"/>
      <c r="M30" s="224"/>
      <c r="N30" s="224"/>
      <c r="O30" s="224"/>
      <c r="P30" s="185"/>
      <c r="Q30" s="225"/>
      <c r="R30" s="182" t="str">
        <f ca="1">IF(ISERROR($V30),"",OFFSET('Smelter Look-up'!$C$4,$V30-4,0)&amp;"")</f>
        <v>Aurubis Berango</v>
      </c>
      <c r="S30" s="181" t="str">
        <f t="shared" ca="1" si="2"/>
        <v>ES</v>
      </c>
      <c r="T30" s="181" t="str">
        <f ca="1">IF(B30="","",IF(ISERROR(MATCH($J30,SorP!$B$1:$B$6226,0)),"",INDIRECT("'SorP'!$A$"&amp;MATCH($S30&amp;$J30,SorP!C:C,0))))</f>
        <v>ES-BI</v>
      </c>
      <c r="U30" s="201"/>
      <c r="V30" s="226">
        <f>IF(C30="",NA(),IF(OR(C30="Smelter not listed",C30="Smelter not yet identified"),MATCH($B30&amp;$D30,'Smelter Look-up'!$J:$J,0),MATCH($B30&amp;$C30,'Smelter Look-up'!$J:$J,0)))</f>
        <v>406</v>
      </c>
      <c r="X30" s="227">
        <f t="shared" si="3"/>
        <v>0</v>
      </c>
      <c r="AB30" s="228" t="str">
        <f t="shared" si="4"/>
        <v>TinAurubis Berango</v>
      </c>
    </row>
    <row r="31" spans="1:28" s="227" customFormat="1" ht="25.5">
      <c r="A31" s="181"/>
      <c r="B31" s="182" t="s">
        <v>1120</v>
      </c>
      <c r="C31" s="186" t="s">
        <v>13160</v>
      </c>
      <c r="D31" s="230"/>
      <c r="E31" s="182" t="s">
        <v>2415</v>
      </c>
      <c r="F31" s="182" t="s">
        <v>13161</v>
      </c>
      <c r="G31" s="182" t="s">
        <v>13217</v>
      </c>
      <c r="H31" s="183">
        <v>0</v>
      </c>
      <c r="I31" s="184" t="s">
        <v>13162</v>
      </c>
      <c r="J31" s="184" t="s">
        <v>1725</v>
      </c>
      <c r="K31" s="224"/>
      <c r="L31" s="224"/>
      <c r="M31" s="224"/>
      <c r="N31" s="224"/>
      <c r="O31" s="224"/>
      <c r="P31" s="185"/>
      <c r="Q31" s="225"/>
      <c r="R31" s="182" t="str">
        <f ca="1">IF(ISERROR($V31),"",OFFSET('Smelter Look-up'!$C$4,$V31-4,0)&amp;"")</f>
        <v>Tin Technology &amp; Refining</v>
      </c>
      <c r="S31" s="181" t="str">
        <f t="shared" ca="1" si="2"/>
        <v>US</v>
      </c>
      <c r="T31" s="181" t="str">
        <f ca="1">IF(B31="","",IF(ISERROR(MATCH($J31,SorP!$B$1:$B$6226,0)),"",INDIRECT("'SorP'!$A$"&amp;MATCH($S31&amp;$J31,SorP!C:C,0))))</f>
        <v>US-PA</v>
      </c>
      <c r="U31" s="201"/>
      <c r="V31" s="226">
        <f>IF(C31="",NA(),IF(OR(C31="Smelter not listed",C31="Smelter not yet identified"),MATCH($B31&amp;$D31,'Smelter Look-up'!$J:$J,0),MATCH($B31&amp;$C31,'Smelter Look-up'!$J:$J,0)))</f>
        <v>551</v>
      </c>
      <c r="X31" s="227">
        <f t="shared" si="3"/>
        <v>0</v>
      </c>
      <c r="AB31" s="228" t="str">
        <f t="shared" si="4"/>
        <v>TinTin Technology &amp; Refining</v>
      </c>
    </row>
    <row r="32" spans="1:28" s="227" customFormat="1" ht="20.25">
      <c r="A32" s="181"/>
      <c r="B32" s="182" t="s">
        <v>1120</v>
      </c>
      <c r="C32" s="186" t="s">
        <v>13826</v>
      </c>
      <c r="D32" s="230"/>
      <c r="E32" s="182" t="s">
        <v>13082</v>
      </c>
      <c r="F32" s="182" t="s">
        <v>13840</v>
      </c>
      <c r="G32" s="182" t="s">
        <v>13217</v>
      </c>
      <c r="H32" s="183">
        <v>0</v>
      </c>
      <c r="I32" s="184" t="s">
        <v>13851</v>
      </c>
      <c r="J32" s="184" t="s">
        <v>10043</v>
      </c>
      <c r="K32" s="224"/>
      <c r="L32" s="224"/>
      <c r="M32" s="224"/>
      <c r="N32" s="224"/>
      <c r="O32" s="224"/>
      <c r="P32" s="185"/>
      <c r="Q32" s="225"/>
      <c r="R32" s="182" t="str">
        <f ca="1">IF(ISERROR($V32),"",OFFSET('Smelter Look-up'!$C$4,$V32-4,0)&amp;"")</f>
        <v>Luna Smelter, Ltd.</v>
      </c>
      <c r="S32" s="181" t="str">
        <f t="shared" ca="1" si="2"/>
        <v>RW</v>
      </c>
      <c r="T32" s="181" t="str">
        <f ca="1">IF(B32="","",IF(ISERROR(MATCH($J32,SorP!$B$1:$B$6226,0)),"",INDIRECT("'SorP'!$A$"&amp;MATCH($S32&amp;$J32,SorP!C:C,0))))</f>
        <v>RW-01</v>
      </c>
      <c r="U32" s="201"/>
      <c r="V32" s="226">
        <f>IF(C32="",NA(),IF(OR(C32="Smelter not listed",C32="Smelter not yet identified"),MATCH($B32&amp;$D32,'Smelter Look-up'!$J:$J,0),MATCH($B32&amp;$C32,'Smelter Look-up'!$J:$J,0)))</f>
        <v>471</v>
      </c>
      <c r="X32" s="227">
        <f t="shared" si="3"/>
        <v>0</v>
      </c>
      <c r="AB32" s="228" t="str">
        <f t="shared" si="4"/>
        <v>TinLuna Smelter, Ltd.</v>
      </c>
    </row>
    <row r="33" spans="1:28" s="227" customFormat="1" ht="20.25">
      <c r="A33" s="181"/>
      <c r="B33" s="182" t="s">
        <v>1120</v>
      </c>
      <c r="C33" s="186" t="s">
        <v>15059</v>
      </c>
      <c r="D33" s="230"/>
      <c r="E33" s="182" t="s">
        <v>1092</v>
      </c>
      <c r="F33" s="182" t="s">
        <v>15060</v>
      </c>
      <c r="G33" s="182" t="s">
        <v>13217</v>
      </c>
      <c r="H33" s="183">
        <v>0</v>
      </c>
      <c r="I33" s="184" t="s">
        <v>3633</v>
      </c>
      <c r="J33" s="184" t="s">
        <v>3633</v>
      </c>
      <c r="K33" s="224"/>
      <c r="L33" s="224"/>
      <c r="M33" s="224"/>
      <c r="N33" s="224"/>
      <c r="O33" s="224"/>
      <c r="P33" s="185"/>
      <c r="Q33" s="225"/>
      <c r="R33" s="182" t="str">
        <f ca="1">IF(ISERROR($V33),"",OFFSET('Smelter Look-up'!$C$4,$V33-4,0)&amp;"")</f>
        <v>CRM Synergies</v>
      </c>
      <c r="S33" s="181" t="str">
        <f t="shared" ca="1" si="2"/>
        <v>ES</v>
      </c>
      <c r="T33" s="181" t="str">
        <f ca="1">IF(B33="","",IF(ISERROR(MATCH($J33,SorP!$B$1:$B$6226,0)),"",INDIRECT("'SorP'!$A$"&amp;MATCH($S33&amp;$J33,SorP!C:C,0))))</f>
        <v>ES-TO</v>
      </c>
      <c r="U33" s="201"/>
      <c r="V33" s="226">
        <f>IF(C33="",NA(),IF(OR(C33="Smelter not listed",C33="Smelter not yet identified"),MATCH($B33&amp;$D33,'Smelter Look-up'!$J:$J,0),MATCH($B33&amp;$C33,'Smelter Look-up'!$J:$J,0)))</f>
        <v>422</v>
      </c>
      <c r="X33" s="227">
        <f t="shared" si="3"/>
        <v>0</v>
      </c>
      <c r="AB33" s="228" t="str">
        <f t="shared" si="4"/>
        <v>TinCRM Synergies</v>
      </c>
    </row>
    <row r="34" spans="1:28" s="227" customFormat="1" ht="20.25">
      <c r="A34" s="181"/>
      <c r="B34" s="182" t="s">
        <v>1120</v>
      </c>
      <c r="C34" s="186" t="s">
        <v>12907</v>
      </c>
      <c r="D34" s="230"/>
      <c r="E34" s="182" t="s">
        <v>1090</v>
      </c>
      <c r="F34" s="182" t="s">
        <v>12908</v>
      </c>
      <c r="G34" s="182" t="s">
        <v>13217</v>
      </c>
      <c r="H34" s="183">
        <v>0</v>
      </c>
      <c r="I34" s="184" t="s">
        <v>12925</v>
      </c>
      <c r="J34" s="184" t="s">
        <v>13579</v>
      </c>
      <c r="K34" s="224"/>
      <c r="L34" s="224"/>
      <c r="M34" s="224"/>
      <c r="N34" s="224"/>
      <c r="O34" s="224"/>
      <c r="P34" s="185"/>
      <c r="Q34" s="225"/>
      <c r="R34" s="182" t="str">
        <f ca="1">IF(ISERROR($V34),"",OFFSET('Smelter Look-up'!$C$4,$V34-4,0)&amp;"")</f>
        <v>Chifeng Dajingzi Tin Industry Co., Ltd.</v>
      </c>
      <c r="S34" s="181" t="str">
        <f t="shared" ca="1" si="2"/>
        <v>CN</v>
      </c>
      <c r="T34" s="181" t="str">
        <f ca="1">IF(B34="","",IF(ISERROR(MATCH($J34,SorP!$B$1:$B$6226,0)),"",INDIRECT("'SorP'!$A$"&amp;MATCH($S34&amp;$J34,SorP!C:C,0))))</f>
        <v>CN-NM</v>
      </c>
      <c r="U34" s="201"/>
      <c r="V34" s="226">
        <f>IF(C34="",NA(),IF(OR(C34="Smelter not listed",C34="Smelter not yet identified"),MATCH($B34&amp;$D34,'Smelter Look-up'!$J:$J,0),MATCH($B34&amp;$C34,'Smelter Look-up'!$J:$J,0)))</f>
        <v>412</v>
      </c>
      <c r="X34" s="227">
        <f t="shared" si="3"/>
        <v>0</v>
      </c>
      <c r="AB34" s="228" t="str">
        <f t="shared" si="4"/>
        <v>TinChifeng Dajingzi Tin Industry Co., Ltd.</v>
      </c>
    </row>
    <row r="35" spans="1:28" s="227" customFormat="1" ht="25.5">
      <c r="A35" s="181"/>
      <c r="B35" s="182" t="s">
        <v>1120</v>
      </c>
      <c r="C35" s="186" t="s">
        <v>15498</v>
      </c>
      <c r="D35" s="230"/>
      <c r="E35" s="182" t="s">
        <v>1095</v>
      </c>
      <c r="F35" s="182" t="s">
        <v>15499</v>
      </c>
      <c r="G35" s="182" t="s">
        <v>13217</v>
      </c>
      <c r="H35" s="183">
        <v>0</v>
      </c>
      <c r="I35" s="184" t="s">
        <v>1753</v>
      </c>
      <c r="J35" s="184" t="s">
        <v>12830</v>
      </c>
      <c r="K35" s="224"/>
      <c r="L35" s="224"/>
      <c r="M35" s="224"/>
      <c r="N35" s="224"/>
      <c r="O35" s="224"/>
      <c r="P35" s="185"/>
      <c r="Q35" s="225"/>
      <c r="R35" s="182" t="str">
        <f ca="1">IF(ISERROR($V35),"",OFFSET('Smelter Look-up'!$C$4,$V35-4,0)&amp;"")</f>
        <v>CV Ayi Jaya</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423</v>
      </c>
      <c r="X35" s="227">
        <f t="shared" si="3"/>
        <v>0</v>
      </c>
      <c r="AB35" s="228" t="str">
        <f t="shared" si="4"/>
        <v>TinCV Ayi Jaya</v>
      </c>
    </row>
    <row r="36" spans="1:28" s="227" customFormat="1" ht="25.5">
      <c r="A36" s="181"/>
      <c r="B36" s="182" t="s">
        <v>1120</v>
      </c>
      <c r="C36" s="186" t="s">
        <v>15085</v>
      </c>
      <c r="D36" s="230"/>
      <c r="E36" s="182" t="s">
        <v>1095</v>
      </c>
      <c r="F36" s="182" t="s">
        <v>15086</v>
      </c>
      <c r="G36" s="182" t="s">
        <v>13217</v>
      </c>
      <c r="H36" s="183">
        <v>0</v>
      </c>
      <c r="I36" s="184" t="s">
        <v>15116</v>
      </c>
      <c r="J36" s="184" t="s">
        <v>12830</v>
      </c>
      <c r="K36" s="224"/>
      <c r="L36" s="224"/>
      <c r="M36" s="224"/>
      <c r="N36" s="224"/>
      <c r="O36" s="224"/>
      <c r="P36" s="185"/>
      <c r="Q36" s="225"/>
      <c r="R36" s="182" t="str">
        <f ca="1">IF(ISERROR($V36),"",OFFSET('Smelter Look-up'!$C$4,$V36-4,0)&amp;"")</f>
        <v>PT Timah Nusantara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531</v>
      </c>
      <c r="X36" s="227">
        <f t="shared" si="3"/>
        <v>0</v>
      </c>
      <c r="AB36" s="228" t="str">
        <f t="shared" si="4"/>
        <v>TinPT Timah Nusantara</v>
      </c>
    </row>
    <row r="37" spans="1:28" s="227" customFormat="1" ht="25.5">
      <c r="A37" s="181"/>
      <c r="B37" s="182" t="s">
        <v>1120</v>
      </c>
      <c r="C37" s="186" t="s">
        <v>15456</v>
      </c>
      <c r="D37" s="230"/>
      <c r="E37" s="182" t="s">
        <v>1095</v>
      </c>
      <c r="F37" s="182" t="s">
        <v>15457</v>
      </c>
      <c r="G37" s="182" t="s">
        <v>13217</v>
      </c>
      <c r="H37" s="183">
        <v>0</v>
      </c>
      <c r="I37" s="184" t="s">
        <v>15109</v>
      </c>
      <c r="J37" s="184" t="s">
        <v>12830</v>
      </c>
      <c r="K37" s="224"/>
      <c r="L37" s="224"/>
      <c r="M37" s="224"/>
      <c r="N37" s="224"/>
      <c r="O37" s="224"/>
      <c r="P37" s="185"/>
      <c r="Q37" s="225"/>
      <c r="R37" s="182" t="str">
        <f ca="1">IF(ISERROR($V37),"",OFFSET('Smelter Look-up'!$C$4,$V37-4,0)&amp;"")</f>
        <v>PT Sariwiguna Binasentosa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527</v>
      </c>
      <c r="X37" s="227">
        <f t="shared" si="3"/>
        <v>0</v>
      </c>
      <c r="AB37" s="228" t="str">
        <f t="shared" si="4"/>
        <v>TinPT Sariwiguna Binasentosa</v>
      </c>
    </row>
    <row r="38" spans="1:28" s="227" customFormat="1" ht="20.25">
      <c r="A38" s="181"/>
      <c r="B38" s="182" t="s">
        <v>1120</v>
      </c>
      <c r="C38" s="186" t="s">
        <v>15447</v>
      </c>
      <c r="D38" s="230"/>
      <c r="E38" s="182" t="s">
        <v>1095</v>
      </c>
      <c r="F38" s="182" t="s">
        <v>15448</v>
      </c>
      <c r="G38" s="182" t="s">
        <v>13217</v>
      </c>
      <c r="H38" s="183">
        <v>0</v>
      </c>
      <c r="I38" s="184" t="s">
        <v>15449</v>
      </c>
      <c r="J38" s="184" t="s">
        <v>1776</v>
      </c>
      <c r="K38" s="224"/>
      <c r="L38" s="224"/>
      <c r="M38" s="224"/>
      <c r="N38" s="224"/>
      <c r="O38" s="224"/>
      <c r="P38" s="185"/>
      <c r="Q38" s="225"/>
      <c r="R38" s="182" t="str">
        <f ca="1">IF(ISERROR($V38),"",OFFSET('Smelter Look-up'!$C$4,$V38-4,0)&amp;"")</f>
        <v>PT Cipta Persada Mulia</v>
      </c>
      <c r="S38" s="181" t="str">
        <f t="shared" ref="S38:S68" ca="1" si="5">IF(B38="","",IF(ISERROR(MATCH($E38,CL,0)),"Unknown",INDIRECT("'C'!$A$"&amp;MATCH($E38,CL,0)+1)))</f>
        <v>ID</v>
      </c>
      <c r="T38" s="181" t="str">
        <f ca="1">IF(B38="","",IF(ISERROR(MATCH($J38,SorP!$B$1:$B$6226,0)),"",INDIRECT("'SorP'!$A$"&amp;MATCH($S38&amp;$J38,SorP!C:C,0))))</f>
        <v>ID-KR</v>
      </c>
      <c r="U38" s="201"/>
      <c r="V38" s="226">
        <f>IF(C38="",NA(),IF(OR(C38="Smelter not listed",C38="Smelter not yet identified"),MATCH($B38&amp;$D38,'Smelter Look-up'!$J:$J,0),MATCH($B38&amp;$C38,'Smelter Look-up'!$J:$J,0)))</f>
        <v>513</v>
      </c>
      <c r="X38" s="227">
        <f t="shared" ref="X38:X68" si="6">IF(AND(C38="Smelter not listed",OR(LEN(D38)=0,LEN(E38)=0)),1,0)</f>
        <v>0</v>
      </c>
      <c r="AB38" s="228" t="str">
        <f t="shared" ref="AB38:AB68" si="7">B38&amp;C38</f>
        <v>TinPT Cipta Persada Mulia</v>
      </c>
    </row>
    <row r="39" spans="1:28" s="227" customFormat="1" ht="25.5">
      <c r="A39" s="181"/>
      <c r="B39" s="182" t="s">
        <v>1120</v>
      </c>
      <c r="C39" s="186" t="s">
        <v>15820</v>
      </c>
      <c r="D39" s="230"/>
      <c r="E39" s="182" t="s">
        <v>1095</v>
      </c>
      <c r="F39" s="182" t="s">
        <v>15458</v>
      </c>
      <c r="G39" s="182" t="s">
        <v>13217</v>
      </c>
      <c r="H39" s="183">
        <v>0</v>
      </c>
      <c r="I39" s="184" t="s">
        <v>15513</v>
      </c>
      <c r="J39" s="184" t="s">
        <v>12830</v>
      </c>
      <c r="K39" s="224"/>
      <c r="L39" s="224"/>
      <c r="M39" s="224"/>
      <c r="N39" s="224"/>
      <c r="O39" s="224"/>
      <c r="P39" s="185"/>
      <c r="Q39" s="225"/>
      <c r="R39" s="182" t="str">
        <f ca="1">IF(ISERROR($V39),"",OFFSET('Smelter Look-up'!$C$4,$V39-4,0)&amp;"")</f>
        <v>PT Sukses Inti Makmur (SIM)</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529</v>
      </c>
      <c r="X39" s="227">
        <f t="shared" si="6"/>
        <v>0</v>
      </c>
      <c r="AB39" s="228" t="str">
        <f t="shared" si="7"/>
        <v>TinPT Sukses Inti Makmur (SIM)</v>
      </c>
    </row>
    <row r="40" spans="1:28" s="227" customFormat="1" ht="25.5">
      <c r="A40" s="181"/>
      <c r="B40" s="182" t="s">
        <v>1120</v>
      </c>
      <c r="C40" s="186" t="s">
        <v>623</v>
      </c>
      <c r="D40" s="230"/>
      <c r="E40" s="182" t="s">
        <v>1095</v>
      </c>
      <c r="F40" s="182" t="s">
        <v>774</v>
      </c>
      <c r="G40" s="182" t="s">
        <v>13217</v>
      </c>
      <c r="H40" s="183">
        <v>0</v>
      </c>
      <c r="I40" s="184" t="s">
        <v>1753</v>
      </c>
      <c r="J40" s="184" t="s">
        <v>12830</v>
      </c>
      <c r="K40" s="224"/>
      <c r="L40" s="224"/>
      <c r="M40" s="224"/>
      <c r="N40" s="224"/>
      <c r="O40" s="224"/>
      <c r="P40" s="185"/>
      <c r="Q40" s="225"/>
      <c r="R40" s="182" t="str">
        <f ca="1">IF(ISERROR($V40),"",OFFSET('Smelter Look-up'!$C$4,$V40-4,0)&amp;"")</f>
        <v>PT Mitra Stania Prima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518</v>
      </c>
      <c r="X40" s="227">
        <f t="shared" si="6"/>
        <v>0</v>
      </c>
      <c r="AB40" s="228" t="str">
        <f t="shared" si="7"/>
        <v>TinPT Mitra Stania Prima</v>
      </c>
    </row>
    <row r="41" spans="1:28" s="227" customFormat="1" ht="20.25">
      <c r="A41" s="181"/>
      <c r="B41" s="182" t="s">
        <v>1120</v>
      </c>
      <c r="C41" s="186" t="s">
        <v>13779</v>
      </c>
      <c r="D41" s="230"/>
      <c r="E41" s="182" t="s">
        <v>1095</v>
      </c>
      <c r="F41" s="182" t="s">
        <v>794</v>
      </c>
      <c r="G41" s="182" t="s">
        <v>13217</v>
      </c>
      <c r="H41" s="183">
        <v>0</v>
      </c>
      <c r="I41" s="184" t="s">
        <v>1778</v>
      </c>
      <c r="J41" s="184" t="s">
        <v>6047</v>
      </c>
      <c r="K41" s="224"/>
      <c r="L41" s="224"/>
      <c r="M41" s="224"/>
      <c r="N41" s="224"/>
      <c r="O41" s="224"/>
      <c r="P41" s="185"/>
      <c r="Q41" s="225"/>
      <c r="R41" s="182" t="str">
        <f ca="1">IF(ISERROR($V41),"",OFFSET('Smelter Look-up'!$C$4,$V41-4,0)&amp;"")</f>
        <v>PT Timah Tbk Kundur</v>
      </c>
      <c r="S41" s="181" t="str">
        <f t="shared" ca="1" si="5"/>
        <v>ID</v>
      </c>
      <c r="T41" s="181" t="str">
        <f ca="1">IF(B41="","",IF(ISERROR(MATCH($J41,SorP!$B$1:$B$6226,0)),"",INDIRECT("'SorP'!$A$"&amp;MATCH($S41&amp;$J41,SorP!C:C,0))))</f>
        <v>ID-RI</v>
      </c>
      <c r="U41" s="201"/>
      <c r="V41" s="226">
        <f>IF(C41="",NA(),IF(OR(C41="Smelter not listed",C41="Smelter not yet identified"),MATCH($B41&amp;$D41,'Smelter Look-up'!$J:$J,0),MATCH($B41&amp;$C41,'Smelter Look-up'!$J:$J,0)))</f>
        <v>532</v>
      </c>
      <c r="X41" s="227">
        <f t="shared" si="6"/>
        <v>0</v>
      </c>
      <c r="AB41" s="228" t="str">
        <f t="shared" si="7"/>
        <v>TinPT Timah Tbk Kundur</v>
      </c>
    </row>
    <row r="42" spans="1:28" s="227" customFormat="1" ht="25.5">
      <c r="A42" s="181"/>
      <c r="B42" s="182" t="s">
        <v>1120</v>
      </c>
      <c r="C42" s="186" t="s">
        <v>13778</v>
      </c>
      <c r="D42" s="230"/>
      <c r="E42" s="182" t="s">
        <v>1095</v>
      </c>
      <c r="F42" s="182" t="s">
        <v>776</v>
      </c>
      <c r="G42" s="182" t="s">
        <v>13217</v>
      </c>
      <c r="H42" s="183">
        <v>0</v>
      </c>
      <c r="I42" s="184" t="s">
        <v>1780</v>
      </c>
      <c r="J42" s="184" t="s">
        <v>12830</v>
      </c>
      <c r="K42" s="224"/>
      <c r="L42" s="224"/>
      <c r="M42" s="224"/>
      <c r="N42" s="224"/>
      <c r="O42" s="224"/>
      <c r="P42" s="185"/>
      <c r="Q42" s="225"/>
      <c r="R42" s="182" t="str">
        <f ca="1">IF(ISERROR($V42),"",OFFSET('Smelter Look-up'!$C$4,$V42-4,0)&amp;"")</f>
        <v>PT Timah Tbk Mentok</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533</v>
      </c>
      <c r="X42" s="227">
        <f t="shared" si="6"/>
        <v>0</v>
      </c>
      <c r="AB42" s="228" t="str">
        <f t="shared" si="7"/>
        <v>TinPT Timah Tbk Mentok</v>
      </c>
    </row>
    <row r="43" spans="1:28" s="227" customFormat="1" ht="25.5">
      <c r="A43" s="181"/>
      <c r="B43" s="182" t="s">
        <v>1120</v>
      </c>
      <c r="C43" s="186" t="s">
        <v>2141</v>
      </c>
      <c r="D43" s="230"/>
      <c r="E43" s="182" t="s">
        <v>1095</v>
      </c>
      <c r="F43" s="182" t="s">
        <v>775</v>
      </c>
      <c r="G43" s="182" t="s">
        <v>13217</v>
      </c>
      <c r="H43" s="183">
        <v>0</v>
      </c>
      <c r="I43" s="184" t="s">
        <v>1753</v>
      </c>
      <c r="J43" s="184" t="s">
        <v>12830</v>
      </c>
      <c r="K43" s="224"/>
      <c r="L43" s="224"/>
      <c r="M43" s="224"/>
      <c r="N43" s="224"/>
      <c r="O43" s="224"/>
      <c r="P43" s="185"/>
      <c r="Q43" s="225"/>
      <c r="R43" s="182" t="str">
        <f ca="1">IF(ISERROR($V43),"",OFFSET('Smelter Look-up'!$C$4,$V43-4,0)&amp;"")</f>
        <v>PT Refined Bangka Tin</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526</v>
      </c>
      <c r="X43" s="227">
        <f t="shared" si="6"/>
        <v>0</v>
      </c>
      <c r="AB43" s="228" t="str">
        <f t="shared" si="7"/>
        <v>TinPT Refined Bangka Tin</v>
      </c>
    </row>
    <row r="44" spans="1:28" s="227" customFormat="1" ht="25.5">
      <c r="A44" s="181"/>
      <c r="B44" s="182" t="s">
        <v>1120</v>
      </c>
      <c r="C44" s="186" t="s">
        <v>15462</v>
      </c>
      <c r="D44" s="230"/>
      <c r="E44" s="182" t="s">
        <v>1095</v>
      </c>
      <c r="F44" s="182" t="s">
        <v>15463</v>
      </c>
      <c r="G44" s="182" t="s">
        <v>13217</v>
      </c>
      <c r="H44" s="183">
        <v>0</v>
      </c>
      <c r="I44" s="184" t="s">
        <v>15891</v>
      </c>
      <c r="J44" s="184" t="s">
        <v>12830</v>
      </c>
      <c r="K44" s="224"/>
      <c r="L44" s="224"/>
      <c r="M44" s="224"/>
      <c r="N44" s="224"/>
      <c r="O44" s="224"/>
      <c r="P44" s="185"/>
      <c r="Q44" s="225"/>
      <c r="R44" s="182" t="str">
        <f ca="1">IF(ISERROR($V44),"",OFFSET('Smelter Look-up'!$C$4,$V44-4,0)&amp;"")</f>
        <v>PT Tommy Utama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536</v>
      </c>
      <c r="X44" s="227">
        <f t="shared" si="6"/>
        <v>0</v>
      </c>
      <c r="AB44" s="228" t="str">
        <f t="shared" si="7"/>
        <v>TinPT Tommy Utama</v>
      </c>
    </row>
    <row r="45" spans="1:28" s="227" customFormat="1" ht="25.5">
      <c r="A45" s="181"/>
      <c r="B45" s="182" t="s">
        <v>1120</v>
      </c>
      <c r="C45" s="186" t="s">
        <v>15077</v>
      </c>
      <c r="D45" s="230"/>
      <c r="E45" s="182" t="s">
        <v>1095</v>
      </c>
      <c r="F45" s="182" t="s">
        <v>15078</v>
      </c>
      <c r="G45" s="182" t="s">
        <v>13217</v>
      </c>
      <c r="H45" s="183">
        <v>0</v>
      </c>
      <c r="I45" s="184" t="s">
        <v>15114</v>
      </c>
      <c r="J45" s="184" t="s">
        <v>12830</v>
      </c>
      <c r="K45" s="224"/>
      <c r="L45" s="224"/>
      <c r="M45" s="224"/>
      <c r="N45" s="224"/>
      <c r="O45" s="224"/>
      <c r="P45" s="185"/>
      <c r="Q45" s="225"/>
      <c r="R45" s="182" t="str">
        <f ca="1">IF(ISERROR($V45),"",OFFSET('Smelter Look-up'!$C$4,$V45-4,0)&amp;"")</f>
        <v>PT Menara Cipta Mulia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516</v>
      </c>
      <c r="X45" s="227">
        <f t="shared" si="6"/>
        <v>0</v>
      </c>
      <c r="AB45" s="228" t="str">
        <f t="shared" si="7"/>
        <v>TinPT Menara Cipta Mulia</v>
      </c>
    </row>
    <row r="46" spans="1:28" s="227" customFormat="1" ht="25.5">
      <c r="A46" s="181"/>
      <c r="B46" s="182" t="s">
        <v>1120</v>
      </c>
      <c r="C46" s="186" t="s">
        <v>15062</v>
      </c>
      <c r="D46" s="230"/>
      <c r="E46" s="182" t="s">
        <v>1095</v>
      </c>
      <c r="F46" s="182" t="s">
        <v>15063</v>
      </c>
      <c r="G46" s="182" t="s">
        <v>13217</v>
      </c>
      <c r="H46" s="183">
        <v>0</v>
      </c>
      <c r="I46" s="184" t="s">
        <v>15108</v>
      </c>
      <c r="J46" s="184" t="s">
        <v>12830</v>
      </c>
      <c r="K46" s="224"/>
      <c r="L46" s="224"/>
      <c r="M46" s="224"/>
      <c r="N46" s="224"/>
      <c r="O46" s="224"/>
      <c r="P46" s="185"/>
      <c r="Q46" s="225"/>
      <c r="R46" s="182" t="str">
        <f ca="1">IF(ISERROR($V46),"",OFFSET('Smelter Look-up'!$C$4,$V46-4,0)&amp;"")</f>
        <v>PT Aries Kencana Sejahtera</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503</v>
      </c>
      <c r="X46" s="227">
        <f t="shared" si="6"/>
        <v>0</v>
      </c>
      <c r="AB46" s="228" t="str">
        <f t="shared" si="7"/>
        <v>TinPT Aries Kencana Sejahtera</v>
      </c>
    </row>
    <row r="47" spans="1:28" s="227" customFormat="1" ht="25.5">
      <c r="A47" s="181"/>
      <c r="B47" s="182" t="s">
        <v>1120</v>
      </c>
      <c r="C47" s="186" t="s">
        <v>834</v>
      </c>
      <c r="D47" s="230"/>
      <c r="E47" s="182" t="s">
        <v>1095</v>
      </c>
      <c r="F47" s="182" t="s">
        <v>773</v>
      </c>
      <c r="G47" s="182" t="s">
        <v>13217</v>
      </c>
      <c r="H47" s="183">
        <v>0</v>
      </c>
      <c r="I47" s="184" t="s">
        <v>1753</v>
      </c>
      <c r="J47" s="184" t="s">
        <v>12830</v>
      </c>
      <c r="K47" s="224"/>
      <c r="L47" s="224"/>
      <c r="M47" s="224"/>
      <c r="N47" s="224"/>
      <c r="O47" s="224"/>
      <c r="P47" s="185"/>
      <c r="Q47" s="225"/>
      <c r="R47" s="182" t="str">
        <f ca="1">IF(ISERROR($V47),"",OFFSET('Smelter Look-up'!$C$4,$V47-4,0)&amp;"")</f>
        <v>PT Artha Cipta Langgeng</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504</v>
      </c>
      <c r="X47" s="227">
        <f t="shared" si="6"/>
        <v>0</v>
      </c>
      <c r="AB47" s="228" t="str">
        <f t="shared" si="7"/>
        <v>TinPT Artha Cipta Langgeng</v>
      </c>
    </row>
    <row r="48" spans="1:28" s="227" customFormat="1" ht="25.5">
      <c r="A48" s="181"/>
      <c r="B48" s="182" t="s">
        <v>1120</v>
      </c>
      <c r="C48" s="186" t="s">
        <v>15442</v>
      </c>
      <c r="D48" s="230"/>
      <c r="E48" s="182" t="s">
        <v>1095</v>
      </c>
      <c r="F48" s="182" t="s">
        <v>15443</v>
      </c>
      <c r="G48" s="182" t="s">
        <v>13217</v>
      </c>
      <c r="H48" s="183">
        <v>0</v>
      </c>
      <c r="I48" s="184" t="s">
        <v>15444</v>
      </c>
      <c r="J48" s="184" t="s">
        <v>12830</v>
      </c>
      <c r="K48" s="224"/>
      <c r="L48" s="224"/>
      <c r="M48" s="224"/>
      <c r="N48" s="224"/>
      <c r="O48" s="224"/>
      <c r="P48" s="185"/>
      <c r="Q48" s="225"/>
      <c r="R48" s="182" t="str">
        <f ca="1">IF(ISERROR($V48),"",OFFSET('Smelter Look-up'!$C$4,$V48-4,0)&amp;"")</f>
        <v>PT Babel Inti Perkasa</v>
      </c>
      <c r="S48" s="181" t="str">
        <f t="shared" ca="1" si="5"/>
        <v>ID</v>
      </c>
      <c r="T48" s="181" t="str">
        <f ca="1">IF(B48="","",IF(ISERROR(MATCH($J48,SorP!$B$1:$B$6226,0)),"",INDIRECT("'SorP'!$A$"&amp;MATCH($S48&amp;$J48,SorP!C:C,0))))</f>
        <v>ID-BB</v>
      </c>
      <c r="U48" s="201"/>
      <c r="V48" s="226">
        <f>IF(C48="",NA(),IF(OR(C48="Smelter not listed",C48="Smelter not yet identified"),MATCH($B48&amp;$D48,'Smelter Look-up'!$J:$J,0),MATCH($B48&amp;$C48,'Smelter Look-up'!$J:$J,0)))</f>
        <v>506</v>
      </c>
      <c r="X48" s="227">
        <f t="shared" si="6"/>
        <v>0</v>
      </c>
      <c r="AB48" s="228" t="str">
        <f t="shared" si="7"/>
        <v>TinPT Babel Inti Perkasa</v>
      </c>
    </row>
    <row r="49" spans="1:28" s="227" customFormat="1" ht="25.5">
      <c r="A49" s="181"/>
      <c r="B49" s="182" t="s">
        <v>1120</v>
      </c>
      <c r="C49" s="186" t="s">
        <v>15075</v>
      </c>
      <c r="D49" s="230"/>
      <c r="E49" s="182" t="s">
        <v>1095</v>
      </c>
      <c r="F49" s="182" t="s">
        <v>15076</v>
      </c>
      <c r="G49" s="182" t="s">
        <v>13217</v>
      </c>
      <c r="H49" s="183">
        <v>0</v>
      </c>
      <c r="I49" s="184" t="s">
        <v>15112</v>
      </c>
      <c r="J49" s="184" t="s">
        <v>12830</v>
      </c>
      <c r="K49" s="224"/>
      <c r="L49" s="224"/>
      <c r="M49" s="224"/>
      <c r="N49" s="224"/>
      <c r="O49" s="224"/>
      <c r="P49" s="185"/>
      <c r="Q49" s="225"/>
      <c r="R49" s="182" t="str">
        <f ca="1">IF(ISERROR($V49),"",OFFSET('Smelter Look-up'!$C$4,$V49-4,0)&amp;"")</f>
        <v>PT Babel Surya Alam Lestari</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507</v>
      </c>
      <c r="X49" s="227">
        <f t="shared" si="6"/>
        <v>0</v>
      </c>
      <c r="AB49" s="228" t="str">
        <f t="shared" si="7"/>
        <v>TinPT Babel Surya Alam Lestari</v>
      </c>
    </row>
    <row r="50" spans="1:28" s="227" customFormat="1" ht="25.5">
      <c r="A50" s="181"/>
      <c r="B50" s="182" t="s">
        <v>1120</v>
      </c>
      <c r="C50" s="186" t="s">
        <v>15083</v>
      </c>
      <c r="D50" s="230"/>
      <c r="E50" s="182" t="s">
        <v>1095</v>
      </c>
      <c r="F50" s="182" t="s">
        <v>15084</v>
      </c>
      <c r="G50" s="182" t="s">
        <v>13217</v>
      </c>
      <c r="H50" s="183">
        <v>0</v>
      </c>
      <c r="I50" s="184" t="s">
        <v>15109</v>
      </c>
      <c r="J50" s="184" t="s">
        <v>12830</v>
      </c>
      <c r="K50" s="224"/>
      <c r="L50" s="224"/>
      <c r="M50" s="224"/>
      <c r="N50" s="224"/>
      <c r="O50" s="224"/>
      <c r="P50" s="185"/>
      <c r="Q50" s="225"/>
      <c r="R50" s="182" t="str">
        <f ca="1">IF(ISERROR($V50),"",OFFSET('Smelter Look-up'!$C$4,$V50-4,0)&amp;"")</f>
        <v>PT Stanindo Inti Perkasa</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528</v>
      </c>
      <c r="X50" s="227">
        <f t="shared" si="6"/>
        <v>0</v>
      </c>
      <c r="AB50" s="228" t="str">
        <f t="shared" si="7"/>
        <v>TinPT Stanindo Inti Perkasa</v>
      </c>
    </row>
    <row r="51" spans="1:28" s="227" customFormat="1" ht="25.5">
      <c r="A51" s="181"/>
      <c r="B51" s="182" t="s">
        <v>1120</v>
      </c>
      <c r="C51" s="186" t="s">
        <v>1391</v>
      </c>
      <c r="D51" s="230"/>
      <c r="E51" s="182" t="s">
        <v>1095</v>
      </c>
      <c r="F51" s="182" t="s">
        <v>1392</v>
      </c>
      <c r="G51" s="182" t="s">
        <v>13217</v>
      </c>
      <c r="H51" s="183">
        <v>0</v>
      </c>
      <c r="I51" s="184" t="s">
        <v>1753</v>
      </c>
      <c r="J51" s="184" t="s">
        <v>12830</v>
      </c>
      <c r="K51" s="224"/>
      <c r="L51" s="224"/>
      <c r="M51" s="224"/>
      <c r="N51" s="224"/>
      <c r="O51" s="224"/>
      <c r="P51" s="185"/>
      <c r="Q51" s="225"/>
      <c r="R51" s="182" t="str">
        <f ca="1">IF(ISERROR($V51),"",OFFSET('Smelter Look-up'!$C$4,$V51-4,0)&amp;"")</f>
        <v>PT ATD Makmur Mandiri Jaya</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505</v>
      </c>
      <c r="X51" s="227">
        <f t="shared" si="6"/>
        <v>0</v>
      </c>
      <c r="AB51" s="228" t="str">
        <f t="shared" si="7"/>
        <v>TinPT ATD Makmur Mandiri Jaya</v>
      </c>
    </row>
    <row r="52" spans="1:28" s="227" customFormat="1" ht="25.5">
      <c r="A52" s="181"/>
      <c r="B52" s="182" t="s">
        <v>1120</v>
      </c>
      <c r="C52" s="186" t="s">
        <v>12914</v>
      </c>
      <c r="D52" s="230"/>
      <c r="E52" s="182" t="s">
        <v>1095</v>
      </c>
      <c r="F52" s="182" t="s">
        <v>14001</v>
      </c>
      <c r="G52" s="182" t="s">
        <v>13217</v>
      </c>
      <c r="H52" s="183">
        <v>0</v>
      </c>
      <c r="I52" s="184" t="s">
        <v>15113</v>
      </c>
      <c r="J52" s="184" t="s">
        <v>12830</v>
      </c>
      <c r="K52" s="224"/>
      <c r="L52" s="224"/>
      <c r="M52" s="224"/>
      <c r="N52" s="224"/>
      <c r="O52" s="224"/>
      <c r="P52" s="185"/>
      <c r="Q52" s="225"/>
      <c r="R52" s="182" t="str">
        <f ca="1">IF(ISERROR($V52),"",OFFSET('Smelter Look-up'!$C$4,$V52-4,0)&amp;"")</f>
        <v>PT Bangka Serumpun</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509</v>
      </c>
      <c r="X52" s="227">
        <f t="shared" si="6"/>
        <v>0</v>
      </c>
      <c r="AB52" s="228" t="str">
        <f t="shared" si="7"/>
        <v>TinPT Bangka Serumpun</v>
      </c>
    </row>
    <row r="53" spans="1:28" s="227" customFormat="1" ht="25.5">
      <c r="A53" s="181"/>
      <c r="B53" s="182" t="s">
        <v>1120</v>
      </c>
      <c r="C53" s="186" t="s">
        <v>15081</v>
      </c>
      <c r="D53" s="230"/>
      <c r="E53" s="182" t="s">
        <v>1095</v>
      </c>
      <c r="F53" s="182" t="s">
        <v>15082</v>
      </c>
      <c r="G53" s="182" t="s">
        <v>13217</v>
      </c>
      <c r="H53" s="183">
        <v>0</v>
      </c>
      <c r="I53" s="184" t="s">
        <v>15115</v>
      </c>
      <c r="J53" s="184" t="s">
        <v>12830</v>
      </c>
      <c r="K53" s="224"/>
      <c r="L53" s="224"/>
      <c r="M53" s="224"/>
      <c r="N53" s="224"/>
      <c r="O53" s="224"/>
      <c r="P53" s="185"/>
      <c r="Q53" s="225"/>
      <c r="R53" s="182" t="str">
        <f ca="1">IF(ISERROR($V53),"",OFFSET('Smelter Look-up'!$C$4,$V53-4,0)&amp;"")</f>
        <v>PT Rajawali Rimba Perkasa</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524</v>
      </c>
      <c r="X53" s="227">
        <f t="shared" si="6"/>
        <v>0</v>
      </c>
      <c r="AB53" s="228" t="str">
        <f t="shared" si="7"/>
        <v>TinPT Rajawali Rimba Perkasa</v>
      </c>
    </row>
    <row r="54" spans="1:28" s="227" customFormat="1" ht="25.5">
      <c r="A54" s="181"/>
      <c r="B54" s="182" t="s">
        <v>1120</v>
      </c>
      <c r="C54" s="186" t="s">
        <v>13827</v>
      </c>
      <c r="D54" s="230"/>
      <c r="E54" s="182" t="s">
        <v>1095</v>
      </c>
      <c r="F54" s="182" t="s">
        <v>13841</v>
      </c>
      <c r="G54" s="182" t="s">
        <v>13217</v>
      </c>
      <c r="H54" s="183">
        <v>0</v>
      </c>
      <c r="I54" s="184" t="s">
        <v>15113</v>
      </c>
      <c r="J54" s="184" t="s">
        <v>12830</v>
      </c>
      <c r="K54" s="224"/>
      <c r="L54" s="224"/>
      <c r="M54" s="224"/>
      <c r="N54" s="224"/>
      <c r="O54" s="224"/>
      <c r="P54" s="185"/>
      <c r="Q54" s="225"/>
      <c r="R54" s="182" t="str">
        <f ca="1">IF(ISERROR($V54),"",OFFSET('Smelter Look-up'!$C$4,$V54-4,0)&amp;"")</f>
        <v>PT Mitra Sukses Globalindo</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519</v>
      </c>
      <c r="X54" s="227">
        <f t="shared" si="6"/>
        <v>0</v>
      </c>
      <c r="AB54" s="228" t="str">
        <f t="shared" si="7"/>
        <v>TinPT Mitra Sukses Globalindo</v>
      </c>
    </row>
    <row r="55" spans="1:28" s="227" customFormat="1" ht="25.5">
      <c r="A55" s="181"/>
      <c r="B55" s="182" t="s">
        <v>1120</v>
      </c>
      <c r="C55" s="186" t="s">
        <v>15087</v>
      </c>
      <c r="D55" s="230"/>
      <c r="E55" s="182" t="s">
        <v>1095</v>
      </c>
      <c r="F55" s="182" t="s">
        <v>15088</v>
      </c>
      <c r="G55" s="182" t="s">
        <v>13217</v>
      </c>
      <c r="H55" s="183">
        <v>0</v>
      </c>
      <c r="I55" s="184" t="s">
        <v>15109</v>
      </c>
      <c r="J55" s="184" t="s">
        <v>12830</v>
      </c>
      <c r="K55" s="224"/>
      <c r="L55" s="224"/>
      <c r="M55" s="224"/>
      <c r="N55" s="224"/>
      <c r="O55" s="224"/>
      <c r="P55" s="185"/>
      <c r="Q55" s="225"/>
      <c r="R55" s="182" t="str">
        <f ca="1">IF(ISERROR($V55),"",OFFSET('Smelter Look-up'!$C$4,$V55-4,0)&amp;"")</f>
        <v>PT Tinindo Inter Nusa</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534</v>
      </c>
      <c r="X55" s="227">
        <f t="shared" si="6"/>
        <v>0</v>
      </c>
      <c r="AB55" s="228" t="str">
        <f t="shared" si="7"/>
        <v>TinPT Tinindo Inter Nusa</v>
      </c>
    </row>
    <row r="56" spans="1:28" s="227" customFormat="1" ht="25.5">
      <c r="A56" s="181"/>
      <c r="B56" s="182" t="s">
        <v>1120</v>
      </c>
      <c r="C56" s="186" t="s">
        <v>15434</v>
      </c>
      <c r="D56" s="230"/>
      <c r="E56" s="182" t="s">
        <v>1095</v>
      </c>
      <c r="F56" s="182" t="s">
        <v>15435</v>
      </c>
      <c r="G56" s="182" t="s">
        <v>13217</v>
      </c>
      <c r="H56" s="183">
        <v>0</v>
      </c>
      <c r="I56" s="184" t="s">
        <v>15109</v>
      </c>
      <c r="J56" s="184" t="s">
        <v>12830</v>
      </c>
      <c r="K56" s="224"/>
      <c r="L56" s="224"/>
      <c r="M56" s="224"/>
      <c r="N56" s="224"/>
      <c r="O56" s="224"/>
      <c r="P56" s="185"/>
      <c r="Q56" s="225"/>
      <c r="R56" s="182" t="str">
        <f ca="1">IF(ISERROR($V56),"",OFFSET('Smelter Look-up'!$C$4,$V56-4,0)&amp;"")</f>
        <v>PT Bukit Timah</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512</v>
      </c>
      <c r="X56" s="227">
        <f t="shared" si="6"/>
        <v>0</v>
      </c>
      <c r="AB56" s="228" t="str">
        <f t="shared" si="7"/>
        <v>TinPT Bukit Timah</v>
      </c>
    </row>
    <row r="57" spans="1:28" s="227" customFormat="1" ht="20.25">
      <c r="A57" s="181"/>
      <c r="B57" s="182" t="s">
        <v>1119</v>
      </c>
      <c r="C57" s="186" t="s">
        <v>2267</v>
      </c>
      <c r="D57" s="230"/>
      <c r="E57" s="182" t="s">
        <v>1088</v>
      </c>
      <c r="F57" s="182" t="s">
        <v>650</v>
      </c>
      <c r="G57" s="182" t="s">
        <v>13217</v>
      </c>
      <c r="H57" s="183">
        <v>0</v>
      </c>
      <c r="I57" s="184" t="s">
        <v>1541</v>
      </c>
      <c r="J57" s="184" t="s">
        <v>1542</v>
      </c>
      <c r="K57" s="224"/>
      <c r="L57" s="224"/>
      <c r="M57" s="224"/>
      <c r="N57" s="224"/>
      <c r="O57" s="224"/>
      <c r="P57" s="185"/>
      <c r="Q57" s="225"/>
      <c r="R57" s="182" t="str">
        <f ca="1">IF(ISERROR($V57),"",OFFSET('Smelter Look-up'!$C$4,$V57-4,0)&amp;"")</f>
        <v>Argor-Heraeus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28</v>
      </c>
      <c r="X57" s="227">
        <f t="shared" si="6"/>
        <v>0</v>
      </c>
      <c r="AB57" s="228" t="str">
        <f t="shared" si="7"/>
        <v>GoldArgor-Heraeus S.A.</v>
      </c>
    </row>
    <row r="58" spans="1:28" s="227" customFormat="1" ht="20.25">
      <c r="A58" s="181"/>
      <c r="B58" s="182" t="s">
        <v>1119</v>
      </c>
      <c r="C58" s="186" t="s">
        <v>1213</v>
      </c>
      <c r="D58" s="230"/>
      <c r="E58" s="182" t="s">
        <v>1091</v>
      </c>
      <c r="F58" s="182" t="s">
        <v>654</v>
      </c>
      <c r="G58" s="182" t="s">
        <v>13217</v>
      </c>
      <c r="H58" s="183">
        <v>0</v>
      </c>
      <c r="I58" s="184" t="s">
        <v>1549</v>
      </c>
      <c r="J58" s="184" t="s">
        <v>1549</v>
      </c>
      <c r="K58" s="224"/>
      <c r="L58" s="224"/>
      <c r="M58" s="224"/>
      <c r="N58" s="224"/>
      <c r="O58" s="224"/>
      <c r="P58" s="185"/>
      <c r="Q58" s="225"/>
      <c r="R58" s="182" t="str">
        <f ca="1">IF(ISERROR($V58),"",OFFSET('Smelter Look-up'!$C$4,$V58-4,0)&amp;"")</f>
        <v>Aurubis AG</v>
      </c>
      <c r="S58" s="181" t="str">
        <f t="shared" ca="1" si="5"/>
        <v>DE</v>
      </c>
      <c r="T58" s="181" t="str">
        <f ca="1">IF(B58="","",IF(ISERROR(MATCH($J58,SorP!$B$1:$B$6226,0)),"",INDIRECT("'SorP'!$A$"&amp;MATCH($S58&amp;$J58,SorP!C:C,0))))</f>
        <v>DE-HH</v>
      </c>
      <c r="U58" s="201"/>
      <c r="V58" s="226">
        <f>IF(C58="",NA(),IF(OR(C58="Smelter not listed",C58="Smelter not yet identified"),MATCH($B58&amp;$D58,'Smelter Look-up'!$J:$J,0),MATCH($B58&amp;$C58,'Smelter Look-up'!$J:$J,0)))</f>
        <v>38</v>
      </c>
      <c r="X58" s="227">
        <f t="shared" si="6"/>
        <v>0</v>
      </c>
      <c r="AB58" s="228" t="str">
        <f t="shared" si="7"/>
        <v>GoldAurubis AG</v>
      </c>
    </row>
    <row r="59" spans="1:28" s="227" customFormat="1" ht="20.25">
      <c r="A59" s="181"/>
      <c r="B59" s="182" t="s">
        <v>1119</v>
      </c>
      <c r="C59" s="186" t="s">
        <v>51</v>
      </c>
      <c r="D59" s="230"/>
      <c r="E59" s="182" t="s">
        <v>1097</v>
      </c>
      <c r="F59" s="182" t="s">
        <v>662</v>
      </c>
      <c r="G59" s="182" t="s">
        <v>13217</v>
      </c>
      <c r="H59" s="183">
        <v>0</v>
      </c>
      <c r="I59" s="184" t="s">
        <v>1562</v>
      </c>
      <c r="J59" s="184" t="s">
        <v>6448</v>
      </c>
      <c r="K59" s="224"/>
      <c r="L59" s="224"/>
      <c r="M59" s="224"/>
      <c r="N59" s="224"/>
      <c r="O59" s="224"/>
      <c r="P59" s="185"/>
      <c r="Q59" s="225"/>
      <c r="R59" s="182" t="str">
        <f ca="1">IF(ISERROR($V59),"",OFFSET('Smelter Look-up'!$C$4,$V59-4,0)&amp;"")</f>
        <v>Chimet S.p.A.</v>
      </c>
      <c r="S59" s="181" t="str">
        <f t="shared" ca="1" si="5"/>
        <v>IT</v>
      </c>
      <c r="T59" s="181" t="str">
        <f ca="1">IF(B59="","",IF(ISERROR(MATCH($J59,SorP!$B$1:$B$6226,0)),"",INDIRECT("'SorP'!$A$"&amp;MATCH($S59&amp;$J59,SorP!C:C,0))))</f>
        <v>IT-52</v>
      </c>
      <c r="U59" s="201"/>
      <c r="V59" s="226">
        <f>IF(C59="",NA(),IF(OR(C59="Smelter not listed",C59="Smelter not yet identified"),MATCH($B59&amp;$D59,'Smelter Look-up'!$J:$J,0),MATCH($B59&amp;$C59,'Smelter Look-up'!$J:$J,0)))</f>
        <v>57</v>
      </c>
      <c r="X59" s="227">
        <f t="shared" si="6"/>
        <v>0</v>
      </c>
      <c r="AB59" s="228" t="str">
        <f t="shared" si="7"/>
        <v>GoldChimet S.p.A.</v>
      </c>
    </row>
    <row r="60" spans="1:28" s="227" customFormat="1" ht="20.25">
      <c r="A60" s="181"/>
      <c r="B60" s="182" t="s">
        <v>1119</v>
      </c>
      <c r="C60" s="186" t="s">
        <v>657</v>
      </c>
      <c r="D60" s="230"/>
      <c r="E60" s="182" t="s">
        <v>1091</v>
      </c>
      <c r="F60" s="182" t="s">
        <v>658</v>
      </c>
      <c r="G60" s="182" t="s">
        <v>13217</v>
      </c>
      <c r="H60" s="183">
        <v>0</v>
      </c>
      <c r="I60" s="184" t="s">
        <v>1535</v>
      </c>
      <c r="J60" s="184" t="s">
        <v>1536</v>
      </c>
      <c r="K60" s="224"/>
      <c r="L60" s="224"/>
      <c r="M60" s="224"/>
      <c r="N60" s="224"/>
      <c r="O60" s="224"/>
      <c r="P60" s="185"/>
      <c r="Q60" s="225"/>
      <c r="R60" s="182" t="str">
        <f ca="1">IF(ISERROR($V60),"",OFFSET('Smelter Look-up'!$C$4,$V60-4,0)&amp;"")</f>
        <v>C. Hafner GmbH + Co. KG</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44</v>
      </c>
      <c r="X60" s="227">
        <f t="shared" si="6"/>
        <v>0</v>
      </c>
      <c r="AB60" s="228" t="str">
        <f t="shared" si="7"/>
        <v>GoldC. Hafner GmbH + Co. KG</v>
      </c>
    </row>
    <row r="61" spans="1:28" s="227" customFormat="1" ht="20.25">
      <c r="A61" s="181"/>
      <c r="B61" s="182" t="s">
        <v>1119</v>
      </c>
      <c r="C61" s="186" t="s">
        <v>15030</v>
      </c>
      <c r="D61" s="230"/>
      <c r="E61" s="182" t="s">
        <v>1091</v>
      </c>
      <c r="F61" s="182" t="s">
        <v>674</v>
      </c>
      <c r="G61" s="182" t="s">
        <v>13217</v>
      </c>
      <c r="H61" s="183">
        <v>0</v>
      </c>
      <c r="I61" s="184" t="s">
        <v>1582</v>
      </c>
      <c r="J61" s="184" t="s">
        <v>4226</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IF(C61="",NA(),IF(OR(C61="Smelter not listed",C61="Smelter not yet identified"),MATCH($B61&amp;$D61,'Smelter Look-up'!$J:$J,0),MATCH($B61&amp;$C61,'Smelter Look-up'!$J:$J,0)))</f>
        <v>109</v>
      </c>
      <c r="X61" s="227">
        <f t="shared" si="6"/>
        <v>0</v>
      </c>
      <c r="AB61" s="228" t="str">
        <f t="shared" si="7"/>
        <v>GoldHeraeus Germany GmbH Co. KG</v>
      </c>
    </row>
    <row r="62" spans="1:28" s="227" customFormat="1" ht="25.5">
      <c r="A62" s="181"/>
      <c r="B62" s="182" t="s">
        <v>1119</v>
      </c>
      <c r="C62" s="186" t="s">
        <v>2306</v>
      </c>
      <c r="D62" s="230"/>
      <c r="E62" s="182" t="s">
        <v>1092</v>
      </c>
      <c r="F62" s="182" t="s">
        <v>721</v>
      </c>
      <c r="G62" s="182" t="s">
        <v>13217</v>
      </c>
      <c r="H62" s="183">
        <v>0</v>
      </c>
      <c r="I62" s="184" t="s">
        <v>1643</v>
      </c>
      <c r="J62" s="184" t="s">
        <v>4652</v>
      </c>
      <c r="K62" s="224"/>
      <c r="L62" s="224"/>
      <c r="M62" s="224"/>
      <c r="N62" s="224"/>
      <c r="O62" s="224"/>
      <c r="P62" s="185"/>
      <c r="Q62" s="225"/>
      <c r="R62" s="182" t="str">
        <f ca="1">IF(ISERROR($V62),"",OFFSET('Smelter Look-up'!$C$4,$V62-4,0)&amp;"")</f>
        <v>SEMPSA Joyeria Plateria S.A.</v>
      </c>
      <c r="S62" s="181" t="str">
        <f t="shared" ca="1" si="5"/>
        <v>ES</v>
      </c>
      <c r="T62" s="181" t="str">
        <f ca="1">IF(B62="","",IF(ISERROR(MATCH($J62,SorP!$B$1:$B$6226,0)),"",INDIRECT("'SorP'!$A$"&amp;MATCH($S62&amp;$J62,SorP!C:C,0))))</f>
        <v>ES-MD</v>
      </c>
      <c r="U62" s="201"/>
      <c r="V62" s="226">
        <f>IF(C62="",NA(),IF(OR(C62="Smelter not listed",C62="Smelter not yet identified"),MATCH($B62&amp;$D62,'Smelter Look-up'!$J:$J,0),MATCH($B62&amp;$C62,'Smelter Look-up'!$J:$J,0)))</f>
        <v>245</v>
      </c>
      <c r="X62" s="227">
        <f t="shared" si="6"/>
        <v>0</v>
      </c>
      <c r="AB62" s="228" t="str">
        <f t="shared" si="7"/>
        <v>GoldSEMPSA Joyería Platería S.A.</v>
      </c>
    </row>
    <row r="63" spans="1:28" s="227" customFormat="1" ht="25.5">
      <c r="A63" s="181"/>
      <c r="B63" s="182" t="s">
        <v>1119</v>
      </c>
      <c r="C63" s="186" t="s">
        <v>2314</v>
      </c>
      <c r="D63" s="230"/>
      <c r="E63" s="182" t="s">
        <v>1085</v>
      </c>
      <c r="F63" s="182" t="s">
        <v>732</v>
      </c>
      <c r="G63" s="182" t="s">
        <v>13217</v>
      </c>
      <c r="H63" s="183">
        <v>0</v>
      </c>
      <c r="I63" s="184" t="s">
        <v>1667</v>
      </c>
      <c r="J63" s="184" t="s">
        <v>3135</v>
      </c>
      <c r="K63" s="224"/>
      <c r="L63" s="224"/>
      <c r="M63" s="224"/>
      <c r="N63" s="224"/>
      <c r="O63" s="224"/>
      <c r="P63" s="185"/>
      <c r="Q63" s="225"/>
      <c r="R63" s="182" t="str">
        <f ca="1">IF(ISERROR($V63),"",OFFSET('Smelter Look-up'!$C$4,$V63-4,0)&amp;"")</f>
        <v>Umicore S.A. Business Unit Precious Metals Refining</v>
      </c>
      <c r="S63" s="181" t="str">
        <f t="shared" ca="1" si="5"/>
        <v>BE</v>
      </c>
      <c r="T63" s="181" t="str">
        <f ca="1">IF(B63="","",IF(ISERROR(MATCH($J63,SorP!$B$1:$B$6226,0)),"",INDIRECT("'SorP'!$A$"&amp;MATCH($S63&amp;$J63,SorP!C:C,0))))</f>
        <v>BE-VAN</v>
      </c>
      <c r="U63" s="201"/>
      <c r="V63" s="226">
        <f>IF(C63="",NA(),IF(OR(C63="Smelter not listed",C63="Smelter not yet identified"),MATCH($B63&amp;$D63,'Smelter Look-up'!$J:$J,0),MATCH($B63&amp;$C63,'Smelter Look-up'!$J:$J,0)))</f>
        <v>303</v>
      </c>
      <c r="X63" s="227">
        <f t="shared" si="6"/>
        <v>0</v>
      </c>
      <c r="AB63" s="228" t="str">
        <f t="shared" si="7"/>
        <v>GoldUmicore S.A. Business Unit Precious Metals Refining</v>
      </c>
    </row>
    <row r="64" spans="1:28" s="227" customFormat="1" ht="20.25">
      <c r="A64" s="181"/>
      <c r="B64" s="182" t="s">
        <v>1119</v>
      </c>
      <c r="C64" s="186" t="s">
        <v>1029</v>
      </c>
      <c r="D64" s="230"/>
      <c r="E64" s="182" t="s">
        <v>1091</v>
      </c>
      <c r="F64" s="182" t="s">
        <v>672</v>
      </c>
      <c r="G64" s="182" t="s">
        <v>13217</v>
      </c>
      <c r="H64" s="183">
        <v>0</v>
      </c>
      <c r="I64" s="184" t="s">
        <v>1535</v>
      </c>
      <c r="J64" s="184" t="s">
        <v>1536</v>
      </c>
      <c r="K64" s="224"/>
      <c r="L64" s="224"/>
      <c r="M64" s="224"/>
      <c r="N64" s="224"/>
      <c r="O64" s="224"/>
      <c r="P64" s="185"/>
      <c r="Q64" s="225"/>
      <c r="R64" s="182" t="str">
        <f ca="1">IF(ISERROR($V64),"",OFFSET('Smelter Look-up'!$C$4,$V64-4,0)&amp;"")</f>
        <v>Heimerle + Meule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105</v>
      </c>
      <c r="X64" s="227">
        <f t="shared" si="6"/>
        <v>0</v>
      </c>
      <c r="AB64" s="228" t="str">
        <f t="shared" si="7"/>
        <v>GoldHeimerle + Meule GmbH</v>
      </c>
    </row>
    <row r="65" spans="1:28" s="227" customFormat="1" ht="20.25">
      <c r="A65" s="181"/>
      <c r="B65" s="182" t="s">
        <v>1119</v>
      </c>
      <c r="C65" s="186" t="s">
        <v>2134</v>
      </c>
      <c r="D65" s="230"/>
      <c r="E65" s="182" t="s">
        <v>1090</v>
      </c>
      <c r="F65" s="182" t="s">
        <v>699</v>
      </c>
      <c r="G65" s="182" t="s">
        <v>13217</v>
      </c>
      <c r="H65" s="183">
        <v>0</v>
      </c>
      <c r="I65" s="184" t="s">
        <v>1613</v>
      </c>
      <c r="J65" s="184" t="s">
        <v>15779</v>
      </c>
      <c r="K65" s="224"/>
      <c r="L65" s="224"/>
      <c r="M65" s="224"/>
      <c r="N65" s="224"/>
      <c r="O65" s="224"/>
      <c r="P65" s="185"/>
      <c r="Q65" s="225"/>
      <c r="R65" s="182" t="str">
        <f ca="1">IF(ISERROR($V65),"",OFFSET('Smelter Look-up'!$C$4,$V65-4,0)&amp;"")</f>
        <v>Metalor Technologies (Hong Kong) Ltd.</v>
      </c>
      <c r="S65" s="181" t="str">
        <f t="shared" ca="1" si="5"/>
        <v>CN</v>
      </c>
      <c r="T65" s="181" t="str">
        <f ca="1">IF(B65="","",IF(ISERROR(MATCH($J65,SorP!$B$1:$B$6226,0)),"",INDIRECT("'SorP'!$A$"&amp;MATCH($S65&amp;$J65,SorP!C:C,0))))</f>
        <v>CN-HK</v>
      </c>
      <c r="U65" s="201"/>
      <c r="V65" s="226">
        <f>IF(C65="",NA(),IF(OR(C65="Smelter not listed",C65="Smelter not yet identified"),MATCH($B65&amp;$D65,'Smelter Look-up'!$J:$J,0),MATCH($B65&amp;$C65,'Smelter Look-up'!$J:$J,0)))</f>
        <v>183</v>
      </c>
      <c r="X65" s="227">
        <f t="shared" si="6"/>
        <v>0</v>
      </c>
      <c r="AB65" s="228" t="str">
        <f t="shared" si="7"/>
        <v>GoldMetalor Technologies (Hong Kong) Ltd.</v>
      </c>
    </row>
    <row r="66" spans="1:28" s="227" customFormat="1" ht="20.25">
      <c r="A66" s="181"/>
      <c r="B66" s="182" t="s">
        <v>1119</v>
      </c>
      <c r="C66" s="186" t="s">
        <v>2135</v>
      </c>
      <c r="D66" s="230"/>
      <c r="E66" s="182" t="s">
        <v>876</v>
      </c>
      <c r="F66" s="182" t="s">
        <v>700</v>
      </c>
      <c r="G66" s="182" t="s">
        <v>13217</v>
      </c>
      <c r="H66" s="183">
        <v>0</v>
      </c>
      <c r="I66" s="184" t="s">
        <v>12701</v>
      </c>
      <c r="J66" s="184" t="s">
        <v>10273</v>
      </c>
      <c r="K66" s="224"/>
      <c r="L66" s="224"/>
      <c r="M66" s="224"/>
      <c r="N66" s="224"/>
      <c r="O66" s="224"/>
      <c r="P66" s="185"/>
      <c r="Q66" s="225"/>
      <c r="R66" s="182" t="str">
        <f ca="1">IF(ISERROR($V66),"",OFFSET('Smelter Look-up'!$C$4,$V66-4,0)&amp;"")</f>
        <v>Metalor Technologies (Singapore) Pte., Ltd.</v>
      </c>
      <c r="S66" s="181" t="str">
        <f t="shared" ca="1" si="5"/>
        <v>SG</v>
      </c>
      <c r="T66" s="181" t="str">
        <f ca="1">IF(B66="","",IF(ISERROR(MATCH($J66,SorP!$B$1:$B$6226,0)),"",INDIRECT("'SorP'!$A$"&amp;MATCH($S66&amp;$J66,SorP!C:C,0))))</f>
        <v>SG-05</v>
      </c>
      <c r="U66" s="201"/>
      <c r="V66" s="226">
        <f>IF(C66="",NA(),IF(OR(C66="Smelter not listed",C66="Smelter not yet identified"),MATCH($B66&amp;$D66,'Smelter Look-up'!$J:$J,0),MATCH($B66&amp;$C66,'Smelter Look-up'!$J:$J,0)))</f>
        <v>184</v>
      </c>
      <c r="X66" s="227">
        <f t="shared" si="6"/>
        <v>0</v>
      </c>
      <c r="AB66" s="228" t="str">
        <f t="shared" si="7"/>
        <v>GoldMetalor Technologies (Singapore) Pte., Ltd.</v>
      </c>
    </row>
    <row r="67" spans="1:28" s="227" customFormat="1" ht="20.25">
      <c r="A67" s="181"/>
      <c r="B67" s="182" t="s">
        <v>1119</v>
      </c>
      <c r="C67" s="186" t="s">
        <v>1611</v>
      </c>
      <c r="D67" s="230"/>
      <c r="E67" s="182" t="s">
        <v>1090</v>
      </c>
      <c r="F67" s="182" t="s">
        <v>1612</v>
      </c>
      <c r="G67" s="182" t="s">
        <v>13217</v>
      </c>
      <c r="H67" s="183">
        <v>0</v>
      </c>
      <c r="I67" s="184" t="s">
        <v>2495</v>
      </c>
      <c r="J67" s="184" t="s">
        <v>13609</v>
      </c>
      <c r="K67" s="224"/>
      <c r="L67" s="224"/>
      <c r="M67" s="224"/>
      <c r="N67" s="224"/>
      <c r="O67" s="224"/>
      <c r="P67" s="185"/>
      <c r="Q67" s="225"/>
      <c r="R67" s="182" t="str">
        <f ca="1">IF(ISERROR($V67),"",OFFSET('Smelter Look-up'!$C$4,$V67-4,0)&amp;"")</f>
        <v>Metalor Technologies (Suzhou) Ltd.</v>
      </c>
      <c r="S67" s="181" t="str">
        <f t="shared" ca="1" si="5"/>
        <v>CN</v>
      </c>
      <c r="T67" s="181" t="str">
        <f ca="1">IF(B67="","",IF(ISERROR(MATCH($J67,SorP!$B$1:$B$6226,0)),"",INDIRECT("'SorP'!$A$"&amp;MATCH($S67&amp;$J67,SorP!C:C,0))))</f>
        <v>CN-JS</v>
      </c>
      <c r="U67" s="201"/>
      <c r="V67" s="226">
        <f>IF(C67="",NA(),IF(OR(C67="Smelter not listed",C67="Smelter not yet identified"),MATCH($B67&amp;$D67,'Smelter Look-up'!$J:$J,0),MATCH($B67&amp;$C67,'Smelter Look-up'!$J:$J,0)))</f>
        <v>185</v>
      </c>
      <c r="X67" s="227">
        <f t="shared" si="6"/>
        <v>0</v>
      </c>
      <c r="AB67" s="228" t="str">
        <f t="shared" si="7"/>
        <v>GoldMetalor Technologies (Suzhou) Ltd.</v>
      </c>
    </row>
    <row r="68" spans="1:28" s="227" customFormat="1" ht="20.25">
      <c r="A68" s="181"/>
      <c r="B68" s="182" t="s">
        <v>1119</v>
      </c>
      <c r="C68" s="186" t="s">
        <v>2288</v>
      </c>
      <c r="D68" s="230"/>
      <c r="E68" s="182" t="s">
        <v>1088</v>
      </c>
      <c r="F68" s="182" t="s">
        <v>701</v>
      </c>
      <c r="G68" s="182" t="s">
        <v>13217</v>
      </c>
      <c r="H68" s="183">
        <v>0</v>
      </c>
      <c r="I68" s="184" t="s">
        <v>1614</v>
      </c>
      <c r="J68" s="184" t="s">
        <v>1615</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IF(C68="",NA(),IF(OR(C68="Smelter not listed",C68="Smelter not yet identified"),MATCH($B68&amp;$D68,'Smelter Look-up'!$J:$J,0),MATCH($B68&amp;$C68,'Smelter Look-up'!$J:$J,0)))</f>
        <v>186</v>
      </c>
      <c r="X68" s="227">
        <f t="shared" si="6"/>
        <v>0</v>
      </c>
      <c r="AB68" s="228" t="str">
        <f t="shared" si="7"/>
        <v>GoldMetalor Technologies S.A.</v>
      </c>
    </row>
    <row r="69" spans="1:28" s="227" customFormat="1" ht="25.5">
      <c r="A69" s="181"/>
      <c r="B69" s="182" t="s">
        <v>1119</v>
      </c>
      <c r="C69" s="186" t="s">
        <v>1217</v>
      </c>
      <c r="D69" s="230"/>
      <c r="E69" s="182" t="s">
        <v>2415</v>
      </c>
      <c r="F69" s="182" t="s">
        <v>702</v>
      </c>
      <c r="G69" s="182" t="s">
        <v>13217</v>
      </c>
      <c r="H69" s="183">
        <v>0</v>
      </c>
      <c r="I69" s="184" t="s">
        <v>1616</v>
      </c>
      <c r="J69" s="184" t="s">
        <v>1617</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IF(C69="",NA(),IF(OR(C69="Smelter not listed",C69="Smelter not yet identified"),MATCH($B69&amp;$D69,'Smelter Look-up'!$J:$J,0),MATCH($B69&amp;$C69,'Smelter Look-up'!$J:$J,0)))</f>
        <v>187</v>
      </c>
      <c r="X69" s="227">
        <f t="shared" ref="X69" si="9">IF(AND(C69="Smelter not listed",OR(LEN(D69)=0,LEN(E69)=0)),1,0)</f>
        <v>0</v>
      </c>
      <c r="AB69" s="228" t="str">
        <f t="shared" ref="AB69" si="10">B69&amp;C69</f>
        <v>GoldMetalor USA Refining Corporation</v>
      </c>
    </row>
    <row r="70" spans="1:28" s="227" customFormat="1" ht="20.25">
      <c r="A70" s="181"/>
      <c r="B70" s="182" t="s">
        <v>1119</v>
      </c>
      <c r="C70" s="186" t="s">
        <v>1221</v>
      </c>
      <c r="D70" s="230"/>
      <c r="E70" s="182" t="s">
        <v>1098</v>
      </c>
      <c r="F70" s="182" t="s">
        <v>726</v>
      </c>
      <c r="G70" s="182" t="s">
        <v>13217</v>
      </c>
      <c r="H70" s="183">
        <v>0</v>
      </c>
      <c r="I70" s="184" t="s">
        <v>1655</v>
      </c>
      <c r="J70" s="184" t="s">
        <v>1656</v>
      </c>
      <c r="K70" s="224"/>
      <c r="L70" s="224"/>
      <c r="M70" s="224"/>
      <c r="N70" s="224"/>
      <c r="O70" s="224"/>
      <c r="P70" s="185"/>
      <c r="Q70" s="225"/>
      <c r="R70" s="182" t="str">
        <f ca="1">IF(ISERROR($V70),"",OFFSET('Smelter Look-up'!$C$4,$V70-4,0)&amp;"")</f>
        <v>Tanaka Kikinzoku Kogyo K.K.</v>
      </c>
      <c r="S70" s="181" t="str">
        <f t="shared" ref="S70:S101" ca="1" si="11">IF(B70="","",IF(ISERROR(MATCH($E70,CL,0)),"Unknown",INDIRECT("'C'!$A$"&amp;MATCH($E70,CL,0)+1)))</f>
        <v>JP</v>
      </c>
      <c r="T70" s="181" t="str">
        <f ca="1">IF(B70="","",IF(ISERROR(MATCH($J70,SorP!$B$1:$B$6226,0)),"",INDIRECT("'SorP'!$A$"&amp;MATCH($S70&amp;$J70,SorP!C:C,0))))</f>
        <v>JP-14</v>
      </c>
      <c r="U70" s="201"/>
      <c r="V70" s="226">
        <f>IF(C70="",NA(),IF(OR(C70="Smelter not listed",C70="Smelter not yet identified"),MATCH($B70&amp;$D70,'Smelter Look-up'!$J:$J,0),MATCH($B70&amp;$C70,'Smelter Look-up'!$J:$J,0)))</f>
        <v>289</v>
      </c>
      <c r="X70" s="227">
        <f t="shared" ref="X70:X101" si="12">IF(AND(C70="Smelter not listed",OR(LEN(D70)=0,LEN(E70)=0)),1,0)</f>
        <v>0</v>
      </c>
      <c r="AB70" s="228" t="str">
        <f t="shared" ref="AB70:AB101" si="13">B70&amp;C70</f>
        <v>GoldTanaka Kikinzoku Kogyo K.K.</v>
      </c>
    </row>
    <row r="71" spans="1:28" s="227" customFormat="1" ht="20.25">
      <c r="A71" s="181"/>
      <c r="B71" s="182" t="s">
        <v>1119</v>
      </c>
      <c r="C71" s="186" t="s">
        <v>2124</v>
      </c>
      <c r="D71" s="230"/>
      <c r="E71" s="182" t="s">
        <v>1098</v>
      </c>
      <c r="F71" s="182" t="s">
        <v>646</v>
      </c>
      <c r="G71" s="182" t="s">
        <v>13217</v>
      </c>
      <c r="H71" s="183">
        <v>0</v>
      </c>
      <c r="I71" s="184" t="s">
        <v>1533</v>
      </c>
      <c r="J71" s="184" t="s">
        <v>1534</v>
      </c>
      <c r="K71" s="224"/>
      <c r="L71" s="224"/>
      <c r="M71" s="224"/>
      <c r="N71" s="224"/>
      <c r="O71" s="224"/>
      <c r="P71" s="185"/>
      <c r="Q71" s="225"/>
      <c r="R71" s="182" t="str">
        <f ca="1">IF(ISERROR($V71),"",OFFSET('Smelter Look-up'!$C$4,$V71-4,0)&amp;"")</f>
        <v>Aida Chemical Industries Co., Ltd.</v>
      </c>
      <c r="S71" s="181" t="str">
        <f t="shared" ca="1" si="11"/>
        <v>JP</v>
      </c>
      <c r="T71" s="181" t="str">
        <f ca="1">IF(B71="","",IF(ISERROR(MATCH($J71,SorP!$B$1:$B$6226,0)),"",INDIRECT("'SorP'!$A$"&amp;MATCH($S71&amp;$J71,SorP!C:C,0))))</f>
        <v>JP-13</v>
      </c>
      <c r="U71" s="201"/>
      <c r="V71" s="226">
        <f>IF(C71="",NA(),IF(OR(C71="Smelter not listed",C71="Smelter not yet identified"),MATCH($B71&amp;$D71,'Smelter Look-up'!$J:$J,0),MATCH($B71&amp;$C71,'Smelter Look-up'!$J:$J,0)))</f>
        <v>13</v>
      </c>
      <c r="X71" s="227">
        <f t="shared" si="12"/>
        <v>0</v>
      </c>
      <c r="AB71" s="228" t="str">
        <f t="shared" si="13"/>
        <v>GoldAida Chemical Industries Co., Ltd.</v>
      </c>
    </row>
    <row r="72" spans="1:28" s="227" customFormat="1" ht="20.25">
      <c r="A72" s="181"/>
      <c r="B72" s="182" t="s">
        <v>1119</v>
      </c>
      <c r="C72" s="186" t="s">
        <v>2268</v>
      </c>
      <c r="D72" s="230"/>
      <c r="E72" s="182" t="s">
        <v>1098</v>
      </c>
      <c r="F72" s="182" t="s">
        <v>651</v>
      </c>
      <c r="G72" s="182" t="s">
        <v>13217</v>
      </c>
      <c r="H72" s="183">
        <v>0</v>
      </c>
      <c r="I72" s="184" t="s">
        <v>1543</v>
      </c>
      <c r="J72" s="184" t="s">
        <v>1544</v>
      </c>
      <c r="K72" s="224"/>
      <c r="L72" s="224"/>
      <c r="M72" s="224"/>
      <c r="N72" s="224"/>
      <c r="O72" s="224"/>
      <c r="P72" s="185"/>
      <c r="Q72" s="225"/>
      <c r="R72" s="182" t="str">
        <f ca="1">IF(ISERROR($V72),"",OFFSET('Smelter Look-up'!$C$4,$V72-4,0)&amp;"")</f>
        <v>Asahi Pretec Corp.</v>
      </c>
      <c r="S72" s="181" t="str">
        <f t="shared" ca="1" si="11"/>
        <v>JP</v>
      </c>
      <c r="T72" s="181" t="str">
        <f ca="1">IF(B72="","",IF(ISERROR(MATCH($J72,SorP!$B$1:$B$6226,0)),"",INDIRECT("'SorP'!$A$"&amp;MATCH($S72&amp;$J72,SorP!C:C,0))))</f>
        <v>JP-28</v>
      </c>
      <c r="U72" s="201"/>
      <c r="V72" s="226">
        <f>IF(C72="",NA(),IF(OR(C72="Smelter not listed",C72="Smelter not yet identified"),MATCH($B72&amp;$D72,'Smelter Look-up'!$J:$J,0),MATCH($B72&amp;$C72,'Smelter Look-up'!$J:$J,0)))</f>
        <v>29</v>
      </c>
      <c r="X72" s="227">
        <f t="shared" si="12"/>
        <v>0</v>
      </c>
      <c r="AB72" s="228" t="str">
        <f t="shared" si="13"/>
        <v>GoldAsahi Pretec Corp.</v>
      </c>
    </row>
    <row r="73" spans="1:28" s="227" customFormat="1" ht="20.25">
      <c r="A73" s="181"/>
      <c r="B73" s="182" t="s">
        <v>1119</v>
      </c>
      <c r="C73" s="186" t="s">
        <v>896</v>
      </c>
      <c r="D73" s="230"/>
      <c r="E73" s="182" t="s">
        <v>1098</v>
      </c>
      <c r="F73" s="182" t="s">
        <v>667</v>
      </c>
      <c r="G73" s="182" t="s">
        <v>13217</v>
      </c>
      <c r="H73" s="183">
        <v>0</v>
      </c>
      <c r="I73" s="184" t="s">
        <v>1567</v>
      </c>
      <c r="J73" s="184" t="s">
        <v>1568</v>
      </c>
      <c r="K73" s="224"/>
      <c r="L73" s="224"/>
      <c r="M73" s="224"/>
      <c r="N73" s="224"/>
      <c r="O73" s="224"/>
      <c r="P73" s="185"/>
      <c r="Q73" s="225"/>
      <c r="R73" s="182" t="str">
        <f ca="1">IF(ISERROR($V73),"",OFFSET('Smelter Look-up'!$C$4,$V73-4,0)&amp;"")</f>
        <v>Dowa</v>
      </c>
      <c r="S73" s="181" t="str">
        <f t="shared" ca="1" si="11"/>
        <v>JP</v>
      </c>
      <c r="T73" s="181" t="str">
        <f ca="1">IF(B73="","",IF(ISERROR(MATCH($J73,SorP!$B$1:$B$6226,0)),"",INDIRECT("'SorP'!$A$"&amp;MATCH($S73&amp;$J73,SorP!C:C,0))))</f>
        <v>JP-05</v>
      </c>
      <c r="U73" s="201"/>
      <c r="V73" s="226">
        <f>IF(C73="",NA(),IF(OR(C73="Smelter not listed",C73="Smelter not yet identified"),MATCH($B73&amp;$D73,'Smelter Look-up'!$J:$J,0),MATCH($B73&amp;$C73,'Smelter Look-up'!$J:$J,0)))</f>
        <v>69</v>
      </c>
      <c r="X73" s="227">
        <f t="shared" si="12"/>
        <v>0</v>
      </c>
      <c r="AB73" s="228" t="str">
        <f t="shared" si="13"/>
        <v>GoldDowa</v>
      </c>
    </row>
    <row r="74" spans="1:28" s="227" customFormat="1" ht="20.25">
      <c r="A74" s="181"/>
      <c r="B74" s="182" t="s">
        <v>1119</v>
      </c>
      <c r="C74" s="186" t="s">
        <v>1216</v>
      </c>
      <c r="D74" s="230"/>
      <c r="E74" s="182" t="s">
        <v>1098</v>
      </c>
      <c r="F74" s="182" t="s">
        <v>678</v>
      </c>
      <c r="G74" s="182" t="s">
        <v>13217</v>
      </c>
      <c r="H74" s="183">
        <v>0</v>
      </c>
      <c r="I74" s="184" t="s">
        <v>1586</v>
      </c>
      <c r="J74" s="184" t="s">
        <v>1573</v>
      </c>
      <c r="K74" s="224"/>
      <c r="L74" s="224"/>
      <c r="M74" s="224"/>
      <c r="N74" s="224"/>
      <c r="O74" s="224"/>
      <c r="P74" s="185"/>
      <c r="Q74" s="225"/>
      <c r="R74" s="182" t="str">
        <f ca="1">IF(ISERROR($V74),"",OFFSET('Smelter Look-up'!$C$4,$V74-4,0)&amp;"")</f>
        <v>Ishifuku Metal Industry Co., Ltd.</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127</v>
      </c>
      <c r="X74" s="227">
        <f t="shared" si="12"/>
        <v>0</v>
      </c>
      <c r="AB74" s="228" t="str">
        <f t="shared" si="13"/>
        <v>GoldIshifuku Metal Industry Co., Ltd.</v>
      </c>
    </row>
    <row r="75" spans="1:28" s="227" customFormat="1" ht="20.25">
      <c r="A75" s="181"/>
      <c r="B75" s="182" t="s">
        <v>1119</v>
      </c>
      <c r="C75" s="186" t="s">
        <v>53</v>
      </c>
      <c r="D75" s="230"/>
      <c r="E75" s="182" t="s">
        <v>1098</v>
      </c>
      <c r="F75" s="182" t="s">
        <v>686</v>
      </c>
      <c r="G75" s="182" t="s">
        <v>13217</v>
      </c>
      <c r="H75" s="183">
        <v>0</v>
      </c>
      <c r="I75" s="184" t="s">
        <v>2345</v>
      </c>
      <c r="J75" s="184" t="s">
        <v>6642</v>
      </c>
      <c r="K75" s="224"/>
      <c r="L75" s="224"/>
      <c r="M75" s="224"/>
      <c r="N75" s="224"/>
      <c r="O75" s="224"/>
      <c r="P75" s="185"/>
      <c r="Q75" s="225"/>
      <c r="R75" s="182" t="str">
        <f ca="1">IF(ISERROR($V75),"",OFFSET('Smelter Look-up'!$C$4,$V75-4,0)&amp;"")</f>
        <v>JX Nippon Mining &amp; Metals Co., Ltd.</v>
      </c>
      <c r="S75" s="181" t="str">
        <f t="shared" ca="1" si="11"/>
        <v>JP</v>
      </c>
      <c r="T75" s="181" t="str">
        <f ca="1">IF(B75="","",IF(ISERROR(MATCH($J75,SorP!$B$1:$B$6226,0)),"",INDIRECT("'SorP'!$A$"&amp;MATCH($S75&amp;$J75,SorP!C:C,0))))</f>
        <v>JP-44</v>
      </c>
      <c r="U75" s="201"/>
      <c r="V75" s="226">
        <f>IF(C75="",NA(),IF(OR(C75="Smelter not listed",C75="Smelter not yet identified"),MATCH($B75&amp;$D75,'Smelter Look-up'!$J:$J,0),MATCH($B75&amp;$C75,'Smelter Look-up'!$J:$J,0)))</f>
        <v>141</v>
      </c>
      <c r="X75" s="227">
        <f t="shared" si="12"/>
        <v>0</v>
      </c>
      <c r="AB75" s="228" t="str">
        <f t="shared" si="13"/>
        <v>GoldJX Nippon Mining &amp; Metals Co., Ltd.</v>
      </c>
    </row>
    <row r="76" spans="1:28" s="227" customFormat="1" ht="20.25">
      <c r="A76" s="181"/>
      <c r="B76" s="182" t="s">
        <v>1119</v>
      </c>
      <c r="C76" s="186" t="s">
        <v>2131</v>
      </c>
      <c r="D76" s="230"/>
      <c r="E76" s="182" t="s">
        <v>1098</v>
      </c>
      <c r="F76" s="182" t="s">
        <v>690</v>
      </c>
      <c r="G76" s="182" t="s">
        <v>13217</v>
      </c>
      <c r="H76" s="183">
        <v>0</v>
      </c>
      <c r="I76" s="184" t="s">
        <v>1600</v>
      </c>
      <c r="J76" s="184" t="s">
        <v>1573</v>
      </c>
      <c r="K76" s="224"/>
      <c r="L76" s="224"/>
      <c r="M76" s="224"/>
      <c r="N76" s="224"/>
      <c r="O76" s="224"/>
      <c r="P76" s="185"/>
      <c r="Q76" s="225"/>
      <c r="R76" s="182" t="str">
        <f ca="1">IF(ISERROR($V76),"",OFFSET('Smelter Look-up'!$C$4,$V76-4,0)&amp;"")</f>
        <v>Kojima Chemicals Co., Ltd.</v>
      </c>
      <c r="S76" s="181" t="str">
        <f t="shared" ca="1" si="11"/>
        <v>JP</v>
      </c>
      <c r="T76" s="181" t="str">
        <f ca="1">IF(B76="","",IF(ISERROR(MATCH($J76,SorP!$B$1:$B$6226,0)),"",INDIRECT("'SorP'!$A$"&amp;MATCH($S76&amp;$J76,SorP!C:C,0))))</f>
        <v>JP-11</v>
      </c>
      <c r="U76" s="201"/>
      <c r="V76" s="226">
        <f>IF(C76="",NA(),IF(OR(C76="Smelter not listed",C76="Smelter not yet identified"),MATCH($B76&amp;$D76,'Smelter Look-up'!$J:$J,0),MATCH($B76&amp;$C76,'Smelter Look-up'!$J:$J,0)))</f>
        <v>151</v>
      </c>
      <c r="X76" s="227">
        <f t="shared" si="12"/>
        <v>0</v>
      </c>
      <c r="AB76" s="228" t="str">
        <f t="shared" si="13"/>
        <v>GoldKojima Chemicals Co., Ltd.</v>
      </c>
    </row>
    <row r="77" spans="1:28" s="227" customFormat="1" ht="20.25">
      <c r="A77" s="181"/>
      <c r="B77" s="182" t="s">
        <v>1119</v>
      </c>
      <c r="C77" s="186" t="s">
        <v>54</v>
      </c>
      <c r="D77" s="230"/>
      <c r="E77" s="182" t="s">
        <v>1098</v>
      </c>
      <c r="F77" s="182" t="s">
        <v>698</v>
      </c>
      <c r="G77" s="182" t="s">
        <v>13217</v>
      </c>
      <c r="H77" s="183">
        <v>0</v>
      </c>
      <c r="I77" s="184" t="s">
        <v>1610</v>
      </c>
      <c r="J77" s="184" t="s">
        <v>1573</v>
      </c>
      <c r="K77" s="224"/>
      <c r="L77" s="224"/>
      <c r="M77" s="224"/>
      <c r="N77" s="224"/>
      <c r="O77" s="224"/>
      <c r="P77" s="185"/>
      <c r="Q77" s="225"/>
      <c r="R77" s="182" t="str">
        <f ca="1">IF(ISERROR($V77),"",OFFSET('Smelter Look-up'!$C$4,$V77-4,0)&amp;"")</f>
        <v>Matsuda Sangyo Co., Ltd.</v>
      </c>
      <c r="S77" s="181" t="str">
        <f t="shared" ca="1" si="11"/>
        <v>JP</v>
      </c>
      <c r="T77" s="181" t="str">
        <f ca="1">IF(B77="","",IF(ISERROR(MATCH($J77,SorP!$B$1:$B$6226,0)),"",INDIRECT("'SorP'!$A$"&amp;MATCH($S77&amp;$J77,SorP!C:C,0))))</f>
        <v>JP-11</v>
      </c>
      <c r="U77" s="201"/>
      <c r="V77" s="226">
        <f>IF(C77="",NA(),IF(OR(C77="Smelter not listed",C77="Smelter not yet identified"),MATCH($B77&amp;$D77,'Smelter Look-up'!$J:$J,0),MATCH($B77&amp;$C77,'Smelter Look-up'!$J:$J,0)))</f>
        <v>175</v>
      </c>
      <c r="X77" s="227">
        <f t="shared" si="12"/>
        <v>0</v>
      </c>
      <c r="AB77" s="228" t="str">
        <f t="shared" si="13"/>
        <v>GoldMatsuda Sangyo Co., Ltd.</v>
      </c>
    </row>
    <row r="78" spans="1:28" s="227" customFormat="1" ht="20.25">
      <c r="A78" s="181"/>
      <c r="B78" s="182" t="s">
        <v>1119</v>
      </c>
      <c r="C78" s="186" t="s">
        <v>1153</v>
      </c>
      <c r="D78" s="230"/>
      <c r="E78" s="182" t="s">
        <v>1098</v>
      </c>
      <c r="F78" s="182" t="s">
        <v>704</v>
      </c>
      <c r="G78" s="182" t="s">
        <v>13217</v>
      </c>
      <c r="H78" s="183">
        <v>0</v>
      </c>
      <c r="I78" s="184" t="s">
        <v>1534</v>
      </c>
      <c r="J78" s="184" t="s">
        <v>1534</v>
      </c>
      <c r="K78" s="224"/>
      <c r="L78" s="224"/>
      <c r="M78" s="224"/>
      <c r="N78" s="224"/>
      <c r="O78" s="224"/>
      <c r="P78" s="185"/>
      <c r="Q78" s="225"/>
      <c r="R78" s="182" t="str">
        <f ca="1">IF(ISERROR($V78),"",OFFSET('Smelter Look-up'!$C$4,$V78-4,0)&amp;"")</f>
        <v>Mitsubishi Materials Corporation</v>
      </c>
      <c r="S78" s="181" t="str">
        <f t="shared" ca="1" si="11"/>
        <v>JP</v>
      </c>
      <c r="T78" s="181" t="str">
        <f ca="1">IF(B78="","",IF(ISERROR(MATCH($J78,SorP!$B$1:$B$6226,0)),"",INDIRECT("'SorP'!$A$"&amp;MATCH($S78&amp;$J78,SorP!C:C,0))))</f>
        <v>JP-13</v>
      </c>
      <c r="U78" s="201"/>
      <c r="V78" s="226">
        <f>IF(C78="",NA(),IF(OR(C78="Smelter not listed",C78="Smelter not yet identified"),MATCH($B78&amp;$D78,'Smelter Look-up'!$J:$J,0),MATCH($B78&amp;$C78,'Smelter Look-up'!$J:$J,0)))</f>
        <v>192</v>
      </c>
      <c r="X78" s="227">
        <f t="shared" si="12"/>
        <v>0</v>
      </c>
      <c r="AB78" s="228" t="str">
        <f t="shared" si="13"/>
        <v>GoldMitsubishi Materials Corporation</v>
      </c>
    </row>
    <row r="79" spans="1:28" s="227" customFormat="1" ht="20.25">
      <c r="A79" s="181"/>
      <c r="B79" s="182" t="s">
        <v>1119</v>
      </c>
      <c r="C79" s="186" t="s">
        <v>1218</v>
      </c>
      <c r="D79" s="230"/>
      <c r="E79" s="182" t="s">
        <v>1098</v>
      </c>
      <c r="F79" s="182" t="s">
        <v>705</v>
      </c>
      <c r="G79" s="182" t="s">
        <v>13217</v>
      </c>
      <c r="H79" s="183">
        <v>0</v>
      </c>
      <c r="I79" s="184" t="s">
        <v>1620</v>
      </c>
      <c r="J79" s="184" t="s">
        <v>1619</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JP-34</v>
      </c>
      <c r="U79" s="201"/>
      <c r="V79" s="226">
        <f>IF(C79="",NA(),IF(OR(C79="Smelter not listed",C79="Smelter not yet identified"),MATCH($B79&amp;$D79,'Smelter Look-up'!$J:$J,0),MATCH($B79&amp;$C79,'Smelter Look-up'!$J:$J,0)))</f>
        <v>194</v>
      </c>
      <c r="X79" s="227">
        <f t="shared" si="12"/>
        <v>0</v>
      </c>
      <c r="AB79" s="228" t="str">
        <f t="shared" si="13"/>
        <v>GoldMitsui Mining and Smelting Co., Ltd.</v>
      </c>
    </row>
    <row r="80" spans="1:28" s="227" customFormat="1" ht="20.25">
      <c r="A80" s="181"/>
      <c r="B80" s="182" t="s">
        <v>1119</v>
      </c>
      <c r="C80" s="186" t="s">
        <v>2138</v>
      </c>
      <c r="D80" s="230"/>
      <c r="E80" s="182" t="s">
        <v>1098</v>
      </c>
      <c r="F80" s="182" t="s">
        <v>709</v>
      </c>
      <c r="G80" s="182" t="s">
        <v>13217</v>
      </c>
      <c r="H80" s="183">
        <v>0</v>
      </c>
      <c r="I80" s="184" t="s">
        <v>1625</v>
      </c>
      <c r="J80" s="184" t="s">
        <v>1626</v>
      </c>
      <c r="K80" s="224"/>
      <c r="L80" s="224"/>
      <c r="M80" s="224"/>
      <c r="N80" s="224"/>
      <c r="O80" s="224"/>
      <c r="P80" s="185"/>
      <c r="Q80" s="225"/>
      <c r="R80" s="182" t="str">
        <f ca="1">IF(ISERROR($V80),"",OFFSET('Smelter Look-up'!$C$4,$V80-4,0)&amp;"")</f>
        <v>Nihon Material Co., Ltd.</v>
      </c>
      <c r="S80" s="181" t="str">
        <f t="shared" ca="1" si="11"/>
        <v>JP</v>
      </c>
      <c r="T80" s="181" t="str">
        <f ca="1">IF(B80="","",IF(ISERROR(MATCH($J80,SorP!$B$1:$B$6226,0)),"",INDIRECT("'SorP'!$A$"&amp;MATCH($S80&amp;$J80,SorP!C:C,0))))</f>
        <v>JP-12</v>
      </c>
      <c r="U80" s="201"/>
      <c r="V80" s="226">
        <f>IF(C80="",NA(),IF(OR(C80="Smelter not listed",C80="Smelter not yet identified"),MATCH($B80&amp;$D80,'Smelter Look-up'!$J:$J,0),MATCH($B80&amp;$C80,'Smelter Look-up'!$J:$J,0)))</f>
        <v>204</v>
      </c>
      <c r="X80" s="227">
        <f t="shared" si="12"/>
        <v>0</v>
      </c>
      <c r="AB80" s="228" t="str">
        <f t="shared" si="13"/>
        <v>GoldNihon Material Co., Ltd.</v>
      </c>
    </row>
    <row r="81" spans="1:28" s="227" customFormat="1" ht="20.25">
      <c r="A81" s="181"/>
      <c r="B81" s="182" t="s">
        <v>1119</v>
      </c>
      <c r="C81" s="186" t="s">
        <v>2139</v>
      </c>
      <c r="D81" s="230"/>
      <c r="E81" s="182" t="s">
        <v>1098</v>
      </c>
      <c r="F81" s="182" t="s">
        <v>710</v>
      </c>
      <c r="G81" s="182" t="s">
        <v>13217</v>
      </c>
      <c r="H81" s="183">
        <v>0</v>
      </c>
      <c r="I81" s="184" t="s">
        <v>1628</v>
      </c>
      <c r="J81" s="184" t="s">
        <v>1629</v>
      </c>
      <c r="K81" s="224"/>
      <c r="L81" s="224"/>
      <c r="M81" s="224"/>
      <c r="N81" s="224"/>
      <c r="O81" s="224"/>
      <c r="P81" s="185"/>
      <c r="Q81" s="225"/>
      <c r="R81" s="182" t="str">
        <f ca="1">IF(ISERROR($V81),"",OFFSET('Smelter Look-up'!$C$4,$V81-4,0)&amp;"")</f>
        <v>Ohura Precious Metal Industry Co., Ltd.</v>
      </c>
      <c r="S81" s="181" t="str">
        <f t="shared" ca="1" si="11"/>
        <v>JP</v>
      </c>
      <c r="T81" s="181" t="str">
        <f ca="1">IF(B81="","",IF(ISERROR(MATCH($J81,SorP!$B$1:$B$6226,0)),"",INDIRECT("'SorP'!$A$"&amp;MATCH($S81&amp;$J81,SorP!C:C,0))))</f>
        <v>JP-29</v>
      </c>
      <c r="U81" s="201"/>
      <c r="V81" s="226">
        <f>IF(C81="",NA(),IF(OR(C81="Smelter not listed",C81="Smelter not yet identified"),MATCH($B81&amp;$D81,'Smelter Look-up'!$J:$J,0),MATCH($B81&amp;$C81,'Smelter Look-up'!$J:$J,0)))</f>
        <v>210</v>
      </c>
      <c r="X81" s="227">
        <f t="shared" si="12"/>
        <v>0</v>
      </c>
      <c r="AB81" s="228" t="str">
        <f t="shared" si="13"/>
        <v>GoldOhura Precious Metal Industry Co., Ltd.</v>
      </c>
    </row>
    <row r="82" spans="1:28" s="227" customFormat="1" ht="20.25">
      <c r="A82" s="181"/>
      <c r="B82" s="182" t="s">
        <v>1119</v>
      </c>
      <c r="C82" s="186" t="s">
        <v>55</v>
      </c>
      <c r="D82" s="230"/>
      <c r="E82" s="182" t="s">
        <v>1098</v>
      </c>
      <c r="F82" s="182" t="s">
        <v>725</v>
      </c>
      <c r="G82" s="182" t="s">
        <v>13217</v>
      </c>
      <c r="H82" s="183">
        <v>0</v>
      </c>
      <c r="I82" s="184" t="s">
        <v>1654</v>
      </c>
      <c r="J82" s="184" t="s">
        <v>2196</v>
      </c>
      <c r="K82" s="224"/>
      <c r="L82" s="224"/>
      <c r="M82" s="224"/>
      <c r="N82" s="224"/>
      <c r="O82" s="224"/>
      <c r="P82" s="185"/>
      <c r="Q82" s="225"/>
      <c r="R82" s="182" t="str">
        <f ca="1">IF(ISERROR($V82),"",OFFSET('Smelter Look-up'!$C$4,$V82-4,0)&amp;"")</f>
        <v>Sumitomo Metal Mining Co., Ltd.</v>
      </c>
      <c r="S82" s="181" t="str">
        <f t="shared" ca="1" si="11"/>
        <v>JP</v>
      </c>
      <c r="T82" s="181" t="str">
        <f ca="1">IF(B82="","",IF(ISERROR(MATCH($J82,SorP!$B$1:$B$6226,0)),"",INDIRECT("'SorP'!$A$"&amp;MATCH($S82&amp;$J82,SorP!C:C,0))))</f>
        <v>JP-38</v>
      </c>
      <c r="U82" s="201"/>
      <c r="V82" s="226">
        <f>IF(C82="",NA(),IF(OR(C82="Smelter not listed",C82="Smelter not yet identified"),MATCH($B82&amp;$D82,'Smelter Look-up'!$J:$J,0),MATCH($B82&amp;$C82,'Smelter Look-up'!$J:$J,0)))</f>
        <v>276</v>
      </c>
      <c r="X82" s="227">
        <f t="shared" si="12"/>
        <v>0</v>
      </c>
      <c r="AB82" s="228" t="str">
        <f t="shared" si="13"/>
        <v>GoldSumitomo Metal Mining Co., Ltd.</v>
      </c>
    </row>
    <row r="83" spans="1:28" s="227" customFormat="1" ht="20.25">
      <c r="A83" s="181"/>
      <c r="B83" s="182" t="s">
        <v>1119</v>
      </c>
      <c r="C83" s="186" t="s">
        <v>2147</v>
      </c>
      <c r="D83" s="230"/>
      <c r="E83" s="182" t="s">
        <v>1098</v>
      </c>
      <c r="F83" s="182" t="s">
        <v>729</v>
      </c>
      <c r="G83" s="182" t="s">
        <v>13217</v>
      </c>
      <c r="H83" s="183">
        <v>0</v>
      </c>
      <c r="I83" s="184" t="s">
        <v>1661</v>
      </c>
      <c r="J83" s="184" t="s">
        <v>1573</v>
      </c>
      <c r="K83" s="224"/>
      <c r="L83" s="224"/>
      <c r="M83" s="224"/>
      <c r="N83" s="224"/>
      <c r="O83" s="224"/>
      <c r="P83" s="185"/>
      <c r="Q83" s="225"/>
      <c r="R83" s="182" t="str">
        <f ca="1">IF(ISERROR($V83),"",OFFSET('Smelter Look-up'!$C$4,$V83-4,0)&amp;"")</f>
        <v>Tokuriki Honten Co., Ltd.</v>
      </c>
      <c r="S83" s="181" t="str">
        <f t="shared" ca="1" si="11"/>
        <v>JP</v>
      </c>
      <c r="T83" s="181" t="str">
        <f ca="1">IF(B83="","",IF(ISERROR(MATCH($J83,SorP!$B$1:$B$6226,0)),"",INDIRECT("'SorP'!$A$"&amp;MATCH($S83&amp;$J83,SorP!C:C,0))))</f>
        <v>JP-11</v>
      </c>
      <c r="U83" s="201"/>
      <c r="V83" s="226">
        <f>IF(C83="",NA(),IF(OR(C83="Smelter not listed",C83="Smelter not yet identified"),MATCH($B83&amp;$D83,'Smelter Look-up'!$J:$J,0),MATCH($B83&amp;$C83,'Smelter Look-up'!$J:$J,0)))</f>
        <v>294</v>
      </c>
      <c r="X83" s="227">
        <f t="shared" si="12"/>
        <v>0</v>
      </c>
      <c r="AB83" s="228" t="str">
        <f t="shared" si="13"/>
        <v>GoldTokuriki Honten Co., Ltd.</v>
      </c>
    </row>
    <row r="84" spans="1:28" s="227" customFormat="1" ht="20.25">
      <c r="A84" s="181"/>
      <c r="B84" s="182" t="s">
        <v>1119</v>
      </c>
      <c r="C84" s="186" t="s">
        <v>2186</v>
      </c>
      <c r="D84" s="230"/>
      <c r="E84" s="182" t="s">
        <v>1091</v>
      </c>
      <c r="F84" s="182" t="s">
        <v>2188</v>
      </c>
      <c r="G84" s="182" t="s">
        <v>13217</v>
      </c>
      <c r="H84" s="183">
        <v>0</v>
      </c>
      <c r="I84" s="184" t="s">
        <v>1535</v>
      </c>
      <c r="J84" s="184" t="s">
        <v>1536</v>
      </c>
      <c r="K84" s="224"/>
      <c r="L84" s="224"/>
      <c r="M84" s="224"/>
      <c r="N84" s="224"/>
      <c r="O84" s="224"/>
      <c r="P84" s="185"/>
      <c r="Q84" s="225"/>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308</v>
      </c>
      <c r="X84" s="227">
        <f t="shared" si="12"/>
        <v>0</v>
      </c>
      <c r="AB84" s="228" t="str">
        <f t="shared" si="13"/>
        <v>GoldWIELAND Edelmetalle GmbH</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033742-FA1E-425E-A9F5-48BAA521404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B78" sqref="B78"/>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NB Technologies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Astrid Dembny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dembny@nb-technologies.de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+49 421 2445810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Becker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becker@nb-technologies.de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https://www.nb-technologies.de/cms/upload/information/SUPPLY_CHAIN_DUE_DILIGENCE_POLICY_OF__NB_Technologies_GmbH_1.1.pdf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1" sqref="C2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15869</v>
      </c>
      <c r="C6" s="98" t="s">
        <v>15870</v>
      </c>
      <c r="D6" s="98"/>
      <c r="E6" s="276"/>
    </row>
    <row r="7" spans="1:6" ht="15.75">
      <c r="A7" s="129"/>
      <c r="B7" s="274" t="s">
        <v>15871</v>
      </c>
      <c r="C7" s="98" t="s">
        <v>15872</v>
      </c>
      <c r="D7" s="98"/>
      <c r="E7" s="276"/>
    </row>
    <row r="8" spans="1:6" ht="15.75">
      <c r="A8" s="129"/>
      <c r="B8" s="274" t="s">
        <v>15873</v>
      </c>
      <c r="C8" s="98" t="s">
        <v>15874</v>
      </c>
      <c r="D8" s="98"/>
      <c r="E8" s="276"/>
    </row>
    <row r="9" spans="1:6" ht="15.75">
      <c r="A9" s="129"/>
      <c r="B9" s="274" t="s">
        <v>15875</v>
      </c>
      <c r="C9" s="98" t="s">
        <v>15876</v>
      </c>
      <c r="D9" s="98"/>
      <c r="E9" s="276"/>
    </row>
    <row r="10" spans="1:6" ht="15.75">
      <c r="A10" s="129"/>
      <c r="B10" s="274" t="s">
        <v>15877</v>
      </c>
      <c r="C10" s="98" t="s">
        <v>15878</v>
      </c>
      <c r="D10" s="98"/>
      <c r="E10" s="276"/>
    </row>
    <row r="11" spans="1:6" ht="15.75">
      <c r="A11" s="129"/>
      <c r="B11" s="274" t="s">
        <v>15879</v>
      </c>
      <c r="C11" s="98" t="s">
        <v>15880</v>
      </c>
      <c r="D11" s="98"/>
      <c r="E11" s="276"/>
    </row>
    <row r="12" spans="1:6" ht="15.75">
      <c r="A12" s="129"/>
      <c r="B12" s="274" t="s">
        <v>15881</v>
      </c>
      <c r="C12" s="98" t="s">
        <v>15882</v>
      </c>
      <c r="D12" s="98"/>
      <c r="E12" s="276"/>
    </row>
    <row r="13" spans="1:6" ht="15.75">
      <c r="A13" s="129"/>
      <c r="B13" s="274" t="s">
        <v>15883</v>
      </c>
      <c r="C13" s="98" t="s">
        <v>15884</v>
      </c>
      <c r="D13" s="98"/>
      <c r="E13" s="276"/>
    </row>
    <row r="14" spans="1:6" ht="15.75">
      <c r="A14" s="129"/>
      <c r="B14" s="274" t="s">
        <v>15885</v>
      </c>
      <c r="C14" s="98" t="s">
        <v>15886</v>
      </c>
      <c r="D14" s="98"/>
      <c r="E14" s="276"/>
    </row>
    <row r="15" spans="1:6" ht="15.75">
      <c r="A15" s="129"/>
      <c r="B15" s="274" t="s">
        <v>15887</v>
      </c>
      <c r="C15" s="98" t="s">
        <v>15888</v>
      </c>
      <c r="D15" s="98"/>
      <c r="E15" s="276"/>
    </row>
    <row r="16" spans="1:6" ht="15.75">
      <c r="A16" s="129"/>
      <c r="B16" s="274" t="s">
        <v>15889</v>
      </c>
      <c r="C16" s="98" t="s">
        <v>15890</v>
      </c>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NBT</cp:lastModifiedBy>
  <cp:lastPrinted>2015-04-21T20:47:43Z</cp:lastPrinted>
  <dcterms:created xsi:type="dcterms:W3CDTF">2010-06-21T21:00:23Z</dcterms:created>
  <dcterms:modified xsi:type="dcterms:W3CDTF">2024-10-02T09:36:19Z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